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K\Dropbox\Public\DOCUMENTS DY\AMBO\MARS 22\"/>
    </mc:Choice>
  </mc:AlternateContent>
  <xr:revisionPtr revIDLastSave="0" documentId="13_ncr:1_{99DABC37-8BD9-4EDF-A54B-AD14CC4584F1}" xr6:coauthVersionLast="36" xr6:coauthVersionMax="36" xr10:uidLastSave="{00000000-0000-0000-0000-000000000000}"/>
  <bookViews>
    <workbookView xWindow="0" yWindow="0" windowWidth="23040" windowHeight="8484" firstSheet="2" xr2:uid="{00000000-000D-0000-FFFF-FFFF00000000}"/>
  </bookViews>
  <sheets>
    <sheet name="QUESTIONNAIRE" sheetId="1" r:id="rId1"/>
    <sheet name="Feuil2" sheetId="2" state="hidden" r:id="rId2"/>
    <sheet name="RESULTAT" sheetId="4" r:id="rId3"/>
  </sheets>
  <definedNames>
    <definedName name="_MED1">"Image 11"</definedName>
    <definedName name="_MED2">"Image 13"</definedName>
    <definedName name="_MED3">"Image 15"</definedName>
    <definedName name="_MED4">"Image 17"</definedName>
    <definedName name="IMAG">Feuil2!#REF!</definedName>
    <definedName name="lesimages">INDIRECT(VLOOKUP(Feuil2!#REF!,Feuil2!#REF!,3,0))</definedName>
    <definedName name="LISTE">Feuil2!#REF!</definedName>
    <definedName name="LISTE1">Feuil2!#REF!</definedName>
    <definedName name="_xlnm.Print_Area" localSheetId="1">Feuil2!#REF!</definedName>
    <definedName name="_xlnm.Print_Area" localSheetId="0">QUESTIONNAIRE!$A$3:$E$35</definedName>
    <definedName name="_xlnm.Print_Area" localSheetId="2">RESULTAT!$A$1:$S$39</definedName>
  </definedNames>
  <calcPr calcId="191028"/>
</workbook>
</file>

<file path=xl/calcChain.xml><?xml version="1.0" encoding="utf-8"?>
<calcChain xmlns="http://schemas.openxmlformats.org/spreadsheetml/2006/main">
  <c r="I18" i="2" l="1"/>
  <c r="D17" i="2"/>
  <c r="G17" i="2"/>
  <c r="H17" i="2"/>
  <c r="D4" i="2"/>
  <c r="F4" i="2" s="1"/>
  <c r="D11" i="2"/>
  <c r="E11" i="2"/>
  <c r="H11" i="2"/>
  <c r="D26" i="2"/>
  <c r="E26" i="2" s="1"/>
  <c r="H26" i="2" s="1"/>
  <c r="D22" i="2"/>
  <c r="E22" i="2"/>
  <c r="H22" i="2"/>
  <c r="D19" i="2"/>
  <c r="E19" i="2" s="1"/>
  <c r="H19" i="2" s="1"/>
  <c r="D14" i="2"/>
  <c r="E14" i="2" s="1"/>
  <c r="H14" i="2" s="1"/>
  <c r="D9" i="2"/>
  <c r="F9" i="2" s="1"/>
  <c r="H9" i="2" s="1"/>
  <c r="D6" i="2"/>
  <c r="E6" i="2"/>
  <c r="H6" i="2" s="1"/>
  <c r="I26" i="2"/>
  <c r="I27" i="2"/>
  <c r="I28" i="2"/>
  <c r="I29" i="2"/>
  <c r="I11" i="2"/>
  <c r="I3" i="2"/>
  <c r="G8" i="1"/>
  <c r="F8" i="1" s="1"/>
  <c r="G10" i="1"/>
  <c r="F10" i="1" s="1"/>
  <c r="D3" i="2"/>
  <c r="E3" i="2" s="1"/>
  <c r="D3" i="4"/>
  <c r="D2" i="2"/>
  <c r="E2" i="2"/>
  <c r="H2" i="2"/>
  <c r="D5" i="4"/>
  <c r="G9" i="1"/>
  <c r="F9" i="1" s="1"/>
  <c r="G11" i="1"/>
  <c r="F11" i="1" s="1"/>
  <c r="G12" i="1"/>
  <c r="F12" i="1" s="1"/>
  <c r="G13" i="1"/>
  <c r="F13" i="1"/>
  <c r="G14" i="1"/>
  <c r="F14" i="1" s="1"/>
  <c r="G15" i="1"/>
  <c r="F15" i="1" s="1"/>
  <c r="G16" i="1"/>
  <c r="F16" i="1" s="1"/>
  <c r="G17" i="1"/>
  <c r="F17" i="1"/>
  <c r="G18" i="1"/>
  <c r="F18" i="1" s="1"/>
  <c r="G19" i="1"/>
  <c r="F19" i="1" s="1"/>
  <c r="G20" i="1"/>
  <c r="F20" i="1" s="1"/>
  <c r="G21" i="1"/>
  <c r="F21" i="1"/>
  <c r="G22" i="1"/>
  <c r="F22" i="1" s="1"/>
  <c r="G23" i="1"/>
  <c r="F23" i="1" s="1"/>
  <c r="G24" i="1"/>
  <c r="F24" i="1" s="1"/>
  <c r="G25" i="1"/>
  <c r="F25" i="1"/>
  <c r="G26" i="1"/>
  <c r="F26" i="1" s="1"/>
  <c r="G27" i="1"/>
  <c r="F27" i="1" s="1"/>
  <c r="G28" i="1"/>
  <c r="F28" i="1" s="1"/>
  <c r="G29" i="1"/>
  <c r="F29" i="1" s="1"/>
  <c r="G30" i="1"/>
  <c r="F30" i="1" s="1"/>
  <c r="G31" i="1"/>
  <c r="F31" i="1" s="1"/>
  <c r="G32" i="1"/>
  <c r="F32" i="1" s="1"/>
  <c r="G33" i="1"/>
  <c r="F33" i="1"/>
  <c r="G34" i="1"/>
  <c r="F34" i="1" s="1"/>
  <c r="G35" i="1"/>
  <c r="F35" i="1" s="1"/>
  <c r="E36" i="1"/>
  <c r="I4" i="2"/>
  <c r="I5" i="2"/>
  <c r="I6" i="2"/>
  <c r="I7" i="2"/>
  <c r="I8" i="2"/>
  <c r="I9" i="2"/>
  <c r="I10" i="2"/>
  <c r="I12" i="2"/>
  <c r="I13" i="2"/>
  <c r="I14" i="2"/>
  <c r="I16" i="2"/>
  <c r="I17" i="2"/>
  <c r="I19" i="2"/>
  <c r="I20" i="2"/>
  <c r="I21" i="2"/>
  <c r="I22" i="2"/>
  <c r="I24" i="2"/>
  <c r="I25" i="2"/>
  <c r="I2" i="2"/>
  <c r="D29" i="2"/>
  <c r="F29" i="2" s="1"/>
  <c r="H29" i="2" s="1"/>
  <c r="D28" i="2"/>
  <c r="E28" i="2" s="1"/>
  <c r="H28" i="2" s="1"/>
  <c r="D27" i="2"/>
  <c r="E27" i="2" s="1"/>
  <c r="H27" i="2" s="1"/>
  <c r="D25" i="2"/>
  <c r="E25" i="2" s="1"/>
  <c r="H25" i="2" s="1"/>
  <c r="D24" i="2"/>
  <c r="G24" i="2" s="1"/>
  <c r="H24" i="2" s="1"/>
  <c r="D23" i="2"/>
  <c r="E23" i="2" s="1"/>
  <c r="H23" i="2" s="1"/>
  <c r="D21" i="2"/>
  <c r="E21" i="2" s="1"/>
  <c r="H21" i="2" s="1"/>
  <c r="D20" i="2"/>
  <c r="D18" i="2"/>
  <c r="E18" i="2" s="1"/>
  <c r="H18" i="2" s="1"/>
  <c r="D16" i="2"/>
  <c r="E16" i="2"/>
  <c r="D15" i="2"/>
  <c r="G15" i="2" s="1"/>
  <c r="D13" i="2"/>
  <c r="E13" i="2" s="1"/>
  <c r="H13" i="2" s="1"/>
  <c r="D12" i="2"/>
  <c r="F12" i="2"/>
  <c r="H12" i="2" s="1"/>
  <c r="D10" i="2"/>
  <c r="F10" i="2" s="1"/>
  <c r="H10" i="2" s="1"/>
  <c r="D8" i="2"/>
  <c r="E8" i="2" s="1"/>
  <c r="H8" i="2" s="1"/>
  <c r="D7" i="2"/>
  <c r="E7" i="2" s="1"/>
  <c r="H7" i="2" s="1"/>
  <c r="D5" i="2"/>
  <c r="E5" i="2" s="1"/>
  <c r="H5" i="2" s="1"/>
  <c r="I44" i="4"/>
  <c r="I42" i="4"/>
  <c r="F20" i="2"/>
  <c r="H20" i="2" s="1"/>
  <c r="H16" i="2"/>
  <c r="C25" i="4" l="1"/>
  <c r="C13" i="4"/>
  <c r="C17" i="4"/>
  <c r="G31" i="2"/>
  <c r="H15" i="2"/>
  <c r="C23" i="4" s="1"/>
  <c r="C18" i="4"/>
  <c r="H4" i="2"/>
  <c r="F31" i="2"/>
  <c r="C24" i="4"/>
  <c r="N22" i="4"/>
  <c r="H3" i="2"/>
  <c r="E31" i="2"/>
  <c r="D30" i="2" s="1"/>
  <c r="D31" i="2" s="1"/>
  <c r="C18" i="1"/>
  <c r="C8" i="1"/>
  <c r="C28" i="1"/>
  <c r="C34" i="4"/>
  <c r="N9" i="4"/>
  <c r="C27" i="4"/>
  <c r="N23" i="4"/>
  <c r="C26" i="4"/>
  <c r="N21" i="4"/>
  <c r="C33" i="4"/>
  <c r="C35" i="4"/>
  <c r="C36" i="4"/>
  <c r="C37" i="4"/>
  <c r="C11" i="4"/>
  <c r="N10" i="4"/>
  <c r="N12" i="4"/>
  <c r="N33" i="4"/>
  <c r="C32" i="4"/>
  <c r="C28" i="4"/>
  <c r="C20" i="4"/>
  <c r="C21" i="4"/>
  <c r="C29" i="4"/>
  <c r="C31" i="4"/>
  <c r="C10" i="4"/>
  <c r="N11" i="4"/>
  <c r="C14" i="4"/>
  <c r="N13" i="4"/>
  <c r="C30" i="4"/>
  <c r="N24" i="4"/>
  <c r="N32" i="4"/>
  <c r="N34" i="4"/>
  <c r="C15" i="4"/>
  <c r="C16" i="4"/>
  <c r="C12" i="4"/>
  <c r="C19" i="4"/>
  <c r="C22" i="4"/>
  <c r="H31" i="2" l="1"/>
</calcChain>
</file>

<file path=xl/sharedStrings.xml><?xml version="1.0" encoding="utf-8"?>
<sst xmlns="http://schemas.openxmlformats.org/spreadsheetml/2006/main" count="133" uniqueCount="105">
  <si>
    <t xml:space="preserve">DOSSIER :  </t>
  </si>
  <si>
    <t xml:space="preserve">      </t>
  </si>
  <si>
    <t>Indiquez "1"  à chaque question, dans la case qui  correspond le mieux au dossier</t>
  </si>
  <si>
    <t>Questions</t>
  </si>
  <si>
    <t>Plutot oui</t>
  </si>
  <si>
    <t>Plutot non</t>
  </si>
  <si>
    <t>Les enjeux financiers sont suffisamment importants pour justifier une médiation, ou l'enjeu financier est secondaire</t>
  </si>
  <si>
    <t>Le conflit est de nature très affective (relations amicales ou familiales…)</t>
  </si>
  <si>
    <t>L'aléa judiciaire est faible : le litige porte sur des faits non contestés et/ou la solution du litige est claire</t>
  </si>
  <si>
    <t>Le dossier présente une multiplicité d'acteurs ayant des des enjeux multiples et de nature différentes</t>
  </si>
  <si>
    <t>Les preuves sont insuffisantes pour obtenir gain de cause en justice</t>
  </si>
  <si>
    <t>La médiation mettrait en cause l’ordre public</t>
  </si>
  <si>
    <t>La priorité est de prévenir le risque d'un conflit plus large</t>
  </si>
  <si>
    <t>Il n'y a pas de véritable débat juridique ni necessité de préserver un lien</t>
  </si>
  <si>
    <t xml:space="preserve">Les parties se défendent seules et leurs arguments sont factuels et non juridiques  </t>
  </si>
  <si>
    <t>Les enjeux sont trop importants pour risquer l’aléa judiciaire.</t>
  </si>
  <si>
    <t>Il existe un fort risque d’instrumentalisation de la démarche de la médiation (déloyauté d'une des parties)</t>
  </si>
  <si>
    <t xml:space="preserve">La solution judiciaire serait inique, inadaptée ou excessive,  ou aurait des conséquences désastreuse  </t>
  </si>
  <si>
    <t>Le rétablissement la préservation du lien ou de de la relation est utile, nécessaire ou indispensable</t>
  </si>
  <si>
    <t xml:space="preserve">Une partie présente une pathologie psychologique qui vicie sa liberté ou le consentement de la partie adverse (pression excessive,  violence, manipulation, fragilité excessive)     </t>
  </si>
  <si>
    <t>Il y a urgence à aboutir à une solution et cela est incompatible avec le temps judiciaire</t>
  </si>
  <si>
    <t>Les droits de l'une des parties sont indisponibles</t>
  </si>
  <si>
    <t xml:space="preserve">L'une des parties manque de confiance dans le système judiciaire </t>
  </si>
  <si>
    <t>Le secret doit être préservé (image, raisons commerciales..)</t>
  </si>
  <si>
    <t>Une médiation a déjà été tentée et a échoué</t>
  </si>
  <si>
    <t>Le problème posé résulte essentiellement d’une difficulté de communication</t>
  </si>
  <si>
    <t>Le client n'est pas prèt à accepter l'aléa judiciaire</t>
  </si>
  <si>
    <t>Les parties ont besoin que l’on tienne compte de leur équité subjective (place des ressentis, intérêts propres tenant compte d’un contextuel particulier),</t>
  </si>
  <si>
    <t>L'une des parties refuse la médiation</t>
  </si>
  <si>
    <t xml:space="preserve">Les parties ont besoin d’être écoutées et comprises.  </t>
  </si>
  <si>
    <t>La divulgation d’information durant le procès ou une condamnation serait de nature à leur faire perdre la face,</t>
  </si>
  <si>
    <t>Toutes les parties souhaitent recourir à la médiation</t>
  </si>
  <si>
    <t xml:space="preserve">La solution légale est trop binaire : un gagnant, un perdant, alors que la solution nécessiterait de sortir du cadre.  </t>
  </si>
  <si>
    <t xml:space="preserve">Le rapport de force est fortement déséquilibré entre les parties  </t>
  </si>
  <si>
    <t>Médiation indispensable</t>
  </si>
  <si>
    <t>Médiation favorable</t>
  </si>
  <si>
    <t>Médiation vigilance</t>
  </si>
  <si>
    <t>Facteur rédhibitoire</t>
  </si>
  <si>
    <t xml:space="preserve">             </t>
  </si>
  <si>
    <t>question 1</t>
  </si>
  <si>
    <t>x</t>
  </si>
  <si>
    <t>question 2</t>
  </si>
  <si>
    <t>question 3</t>
  </si>
  <si>
    <t>question 4</t>
  </si>
  <si>
    <t>question 5</t>
  </si>
  <si>
    <t>question 6</t>
  </si>
  <si>
    <t>X</t>
  </si>
  <si>
    <t>question 7</t>
  </si>
  <si>
    <t>question 8</t>
  </si>
  <si>
    <t>question 9</t>
  </si>
  <si>
    <t>question 10</t>
  </si>
  <si>
    <t>question 11</t>
  </si>
  <si>
    <t>question 12</t>
  </si>
  <si>
    <t>question 13</t>
  </si>
  <si>
    <t>question 14</t>
  </si>
  <si>
    <t>Une partie présente une pathologie psychologique qui vicie sa liberté ou le consentement de la partie adverse</t>
  </si>
  <si>
    <t>question 15</t>
  </si>
  <si>
    <t>question 16</t>
  </si>
  <si>
    <t>question 17</t>
  </si>
  <si>
    <t>question 18</t>
  </si>
  <si>
    <t>question 19</t>
  </si>
  <si>
    <t>question 20</t>
  </si>
  <si>
    <t>question 21</t>
  </si>
  <si>
    <t>question 22</t>
  </si>
  <si>
    <t>Les parties ont besoin que l’on tienne compte de leur équité subjective (place des ressentis…)</t>
  </si>
  <si>
    <t>question 23</t>
  </si>
  <si>
    <t>question 24</t>
  </si>
  <si>
    <t>question 25</t>
  </si>
  <si>
    <t>question 26</t>
  </si>
  <si>
    <t>question 27</t>
  </si>
  <si>
    <t>question 28</t>
  </si>
  <si>
    <t xml:space="preserve">    </t>
  </si>
  <si>
    <t>Nécessité de préserver ou rétablir un lien entre les parties</t>
  </si>
  <si>
    <r>
      <t xml:space="preserve"> </t>
    </r>
    <r>
      <rPr>
        <b/>
        <sz val="11"/>
        <color indexed="40"/>
        <rFont val="Calibri"/>
        <family val="2"/>
      </rPr>
      <t xml:space="preserve">˂˂˂˂˂˂˂   </t>
    </r>
    <r>
      <rPr>
        <b/>
        <sz val="11"/>
        <color indexed="40"/>
        <rFont val="Arial"/>
        <family val="2"/>
      </rPr>
      <t>Médiation indispensable</t>
    </r>
  </si>
  <si>
    <t>Situation urgente</t>
  </si>
  <si>
    <t xml:space="preserve">                               </t>
  </si>
  <si>
    <t>Solution judiciaire semblant inadaptée</t>
  </si>
  <si>
    <r>
      <t xml:space="preserve"> </t>
    </r>
    <r>
      <rPr>
        <b/>
        <sz val="11"/>
        <color indexed="40"/>
        <rFont val="Calibri"/>
        <family val="2"/>
      </rPr>
      <t xml:space="preserve">˂˂˂˂˂˂˂   </t>
    </r>
    <r>
      <rPr>
        <b/>
        <sz val="11"/>
        <color indexed="40"/>
        <rFont val="Arial"/>
        <family val="2"/>
      </rPr>
      <t>Médiation recommandée</t>
    </r>
  </si>
  <si>
    <t>Aléa judiciaire important</t>
  </si>
  <si>
    <t xml:space="preserve">                              </t>
  </si>
  <si>
    <t>Confidentialité necessaire</t>
  </si>
  <si>
    <r>
      <t xml:space="preserve"> </t>
    </r>
    <r>
      <rPr>
        <b/>
        <sz val="11"/>
        <color indexed="40"/>
        <rFont val="Calibri"/>
        <family val="2"/>
      </rPr>
      <t xml:space="preserve">˂˂˂˂˂˂˂   </t>
    </r>
    <r>
      <rPr>
        <b/>
        <sz val="11"/>
        <color indexed="40"/>
        <rFont val="Arial"/>
        <family val="2"/>
      </rPr>
      <t>Médiation possible</t>
    </r>
  </si>
  <si>
    <t>Ordre prublic en jeu</t>
  </si>
  <si>
    <t>Doute sur la liberté de consentement ou pathologie avérée</t>
  </si>
  <si>
    <r>
      <t xml:space="preserve"> </t>
    </r>
    <r>
      <rPr>
        <b/>
        <sz val="11"/>
        <color indexed="40"/>
        <rFont val="Calibri"/>
        <family val="2"/>
      </rPr>
      <t xml:space="preserve">˂˂˂˂˂˂˂   </t>
    </r>
    <r>
      <rPr>
        <b/>
        <sz val="11"/>
        <color indexed="40"/>
        <rFont val="Arial"/>
        <family val="2"/>
      </rPr>
      <t>Médiation peu probable</t>
    </r>
  </si>
  <si>
    <t>Parties refusent de se rencontrer en médiation</t>
  </si>
  <si>
    <t xml:space="preserve">                  ou difficile</t>
  </si>
  <si>
    <t>Ordre public en jeu</t>
  </si>
  <si>
    <t xml:space="preserve">  </t>
  </si>
  <si>
    <t>Médiation a déjà eu lieu</t>
  </si>
  <si>
    <t>&lt;&lt;&lt; Questionnaire incomplet  &gt;&gt;&gt;</t>
  </si>
  <si>
    <t>Rapport de force très désiquilibré</t>
  </si>
  <si>
    <t>&lt;&lt;&lt; Questionnaire à complèter &gt;&gt;&gt;</t>
  </si>
  <si>
    <t>Risque d'instrumentalisation de la médiation</t>
  </si>
  <si>
    <t>&lt;&lt;&lt; Questionnaire mal complèté &gt;&gt;&gt;</t>
  </si>
  <si>
    <t>Pas de vrai débat juridique, ni besoin de préserver un lien</t>
  </si>
  <si>
    <t>Erreur : vous devez choisir une réponse !</t>
  </si>
  <si>
    <t xml:space="preserve"> Questionnaire complet, voir le résultat  </t>
  </si>
  <si>
    <t>Opportunité de recours à la Médiation</t>
  </si>
  <si>
    <t>Nom du dossier :</t>
  </si>
  <si>
    <t xml:space="preserve">Date : </t>
  </si>
  <si>
    <t>Facteurs en faveur d'une Médiation</t>
  </si>
  <si>
    <t>Synthèse de vos réponses :</t>
  </si>
  <si>
    <t>Facteurs limitant l'intérêt d'une Médiation</t>
  </si>
  <si>
    <t>Facteurs empèchant la Médiation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</si>
</sst>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;@"/>
  </numFmts>
  <fonts count="3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Helvetica"/>
      <family val="2"/>
    </font>
    <font>
      <sz val="11"/>
      <name val="Courier New"/>
      <family val="3"/>
    </font>
    <font>
      <sz val="18"/>
      <name val="Arial"/>
      <family val="2"/>
    </font>
    <font>
      <sz val="11"/>
      <name val="Calibri"/>
      <family val="2"/>
    </font>
    <font>
      <b/>
      <sz val="14"/>
      <name val="Arial"/>
      <family val="2"/>
    </font>
    <font>
      <sz val="9"/>
      <name val="Helvetica"/>
      <family val="2"/>
    </font>
    <font>
      <b/>
      <sz val="11"/>
      <color indexed="40"/>
      <name val="Arial"/>
      <family val="2"/>
    </font>
    <font>
      <b/>
      <sz val="11"/>
      <color indexed="40"/>
      <name val="Calibri"/>
      <family val="2"/>
    </font>
    <font>
      <sz val="9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00B0F0"/>
      <name val="Arial"/>
      <family val="2"/>
    </font>
    <font>
      <b/>
      <sz val="14"/>
      <color theme="1"/>
      <name val="Arial"/>
      <family val="2"/>
    </font>
    <font>
      <sz val="11"/>
      <color rgb="FF00B0F0"/>
      <name val="Calibri"/>
      <family val="2"/>
    </font>
    <font>
      <sz val="11"/>
      <color rgb="FFFF0000"/>
      <name val="Calibri"/>
      <family val="2"/>
    </font>
    <font>
      <b/>
      <sz val="14"/>
      <color rgb="FFFF000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10"/>
      <color rgb="FF0070C0"/>
      <name val="Arial"/>
      <family val="2"/>
    </font>
    <font>
      <sz val="11"/>
      <color rgb="FF0070C0"/>
      <name val="Calibri"/>
      <family val="2"/>
    </font>
    <font>
      <sz val="11"/>
      <color rgb="FFFFC000"/>
      <name val="Calibri"/>
      <family val="2"/>
    </font>
    <font>
      <b/>
      <sz val="12"/>
      <color rgb="FF00B0F0"/>
      <name val="Arial"/>
      <family val="2"/>
    </font>
    <font>
      <sz val="11"/>
      <color theme="1"/>
      <name val="Calibri"/>
      <family val="2"/>
    </font>
    <font>
      <sz val="18"/>
      <color rgb="FFFF0000"/>
      <name val="Calibri"/>
      <family val="2"/>
    </font>
    <font>
      <sz val="17"/>
      <color rgb="FF00B0F0"/>
      <name val="Calibri"/>
      <family val="2"/>
    </font>
    <font>
      <sz val="17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7" fillId="0" borderId="0" xfId="0" applyFont="1"/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6" fillId="0" borderId="0" xfId="0" applyFont="1"/>
    <xf numFmtId="0" fontId="9" fillId="0" borderId="0" xfId="0" applyFont="1"/>
    <xf numFmtId="9" fontId="4" fillId="0" borderId="0" xfId="1" applyFont="1"/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17" fillId="0" borderId="0" xfId="0" applyFont="1"/>
    <xf numFmtId="0" fontId="0" fillId="0" borderId="0" xfId="0" applyAlignment="1">
      <alignment horizontal="center"/>
    </xf>
    <xf numFmtId="0" fontId="18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3" fillId="0" borderId="0" xfId="0" applyFont="1"/>
    <xf numFmtId="0" fontId="8" fillId="2" borderId="8" xfId="0" applyFont="1" applyFill="1" applyBorder="1" applyAlignment="1">
      <alignment wrapText="1"/>
    </xf>
    <xf numFmtId="0" fontId="10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wrapText="1"/>
    </xf>
    <xf numFmtId="0" fontId="19" fillId="2" borderId="2" xfId="0" applyFont="1" applyFill="1" applyBorder="1" applyAlignment="1">
      <alignment wrapText="1"/>
    </xf>
    <xf numFmtId="0" fontId="20" fillId="2" borderId="2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21" fillId="2" borderId="0" xfId="0" applyFont="1" applyFill="1"/>
    <xf numFmtId="0" fontId="22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23" fillId="0" borderId="0" xfId="0" applyFont="1"/>
    <xf numFmtId="0" fontId="0" fillId="0" borderId="2" xfId="0" applyBorder="1" applyAlignment="1" applyProtection="1">
      <alignment horizontal="center" vertical="center"/>
      <protection locked="0"/>
    </xf>
    <xf numFmtId="0" fontId="7" fillId="0" borderId="2" xfId="0" applyFont="1" applyBorder="1" applyProtection="1">
      <protection locked="0"/>
    </xf>
    <xf numFmtId="9" fontId="21" fillId="0" borderId="0" xfId="0" applyNumberFormat="1" applyFont="1" applyAlignment="1">
      <alignment horizontal="center" vertical="center"/>
    </xf>
    <xf numFmtId="0" fontId="18" fillId="0" borderId="0" xfId="0" applyFont="1"/>
    <xf numFmtId="0" fontId="24" fillId="0" borderId="6" xfId="0" applyFont="1" applyBorder="1" applyAlignment="1">
      <alignment vertical="top"/>
    </xf>
    <xf numFmtId="0" fontId="25" fillId="0" borderId="6" xfId="0" applyFont="1" applyBorder="1" applyAlignment="1">
      <alignment vertical="top"/>
    </xf>
    <xf numFmtId="0" fontId="26" fillId="2" borderId="2" xfId="0" applyFont="1" applyFill="1" applyBorder="1" applyAlignment="1">
      <alignment wrapText="1"/>
    </xf>
    <xf numFmtId="0" fontId="0" fillId="0" borderId="12" xfId="0" applyBorder="1"/>
    <xf numFmtId="0" fontId="0" fillId="0" borderId="10" xfId="0" applyBorder="1"/>
    <xf numFmtId="0" fontId="0" fillId="0" borderId="13" xfId="0" applyBorder="1"/>
    <xf numFmtId="0" fontId="27" fillId="2" borderId="2" xfId="0" applyFont="1" applyFill="1" applyBorder="1" applyAlignment="1">
      <alignment wrapText="1"/>
    </xf>
    <xf numFmtId="9" fontId="21" fillId="0" borderId="4" xfId="0" applyNumberFormat="1" applyFont="1" applyBorder="1" applyAlignment="1">
      <alignment horizontal="center" vertical="center"/>
    </xf>
    <xf numFmtId="0" fontId="28" fillId="0" borderId="0" xfId="0" applyFont="1"/>
    <xf numFmtId="0" fontId="0" fillId="2" borderId="0" xfId="0" applyFill="1"/>
    <xf numFmtId="0" fontId="28" fillId="0" borderId="0" xfId="0" applyFont="1" applyAlignment="1">
      <alignment horizontal="left"/>
    </xf>
    <xf numFmtId="0" fontId="4" fillId="0" borderId="14" xfId="0" applyFont="1" applyBorder="1" applyAlignment="1">
      <alignment horizontal="center"/>
    </xf>
    <xf numFmtId="0" fontId="14" fillId="0" borderId="1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29" fillId="2" borderId="2" xfId="0" applyFont="1" applyFill="1" applyBorder="1" applyAlignment="1">
      <alignment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4" fillId="0" borderId="16" xfId="0" applyFont="1" applyBorder="1" applyAlignment="1">
      <alignment horizont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>
      <alignment wrapText="1"/>
    </xf>
    <xf numFmtId="0" fontId="19" fillId="2" borderId="2" xfId="0" applyFont="1" applyFill="1" applyBorder="1" applyAlignment="1">
      <alignment horizontal="left" wrapText="1"/>
    </xf>
    <xf numFmtId="0" fontId="30" fillId="2" borderId="3" xfId="0" applyFont="1" applyFill="1" applyBorder="1" applyAlignment="1">
      <alignment horizontal="center" vertical="center" textRotation="180"/>
    </xf>
    <xf numFmtId="0" fontId="0" fillId="0" borderId="17" xfId="0" applyBorder="1" applyAlignment="1"/>
    <xf numFmtId="0" fontId="31" fillId="2" borderId="17" xfId="0" applyFont="1" applyFill="1" applyBorder="1" applyAlignment="1">
      <alignment vertical="top" textRotation="180"/>
    </xf>
    <xf numFmtId="0" fontId="32" fillId="0" borderId="17" xfId="0" applyFont="1" applyBorder="1" applyAlignment="1">
      <alignment vertical="top"/>
    </xf>
    <xf numFmtId="0" fontId="30" fillId="2" borderId="17" xfId="0" applyFont="1" applyFill="1" applyBorder="1" applyAlignment="1">
      <alignment horizontal="center" vertical="center" textRotation="180"/>
    </xf>
    <xf numFmtId="0" fontId="7" fillId="2" borderId="17" xfId="0" applyFont="1" applyFill="1" applyBorder="1" applyAlignment="1">
      <alignment horizontal="center" vertical="center" textRotation="180"/>
    </xf>
    <xf numFmtId="0" fontId="5" fillId="3" borderId="18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85725</xdr:rowOff>
    </xdr:from>
    <xdr:to>
      <xdr:col>1</xdr:col>
      <xdr:colOff>4695825</xdr:colOff>
      <xdr:row>2</xdr:row>
      <xdr:rowOff>238125</xdr:rowOff>
    </xdr:to>
    <xdr:pic>
      <xdr:nvPicPr>
        <xdr:cNvPr id="2123" name="Image 2" descr="2019_03_08_09_33_54_accueil_AMBO.png">
          <a:extLst>
            <a:ext uri="{FF2B5EF4-FFF2-40B4-BE49-F238E27FC236}">
              <a16:creationId xmlns:a16="http://schemas.microsoft.com/office/drawing/2014/main" id="{55DD86F0-B49B-4C77-BFC8-6C2F16980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85725"/>
          <a:ext cx="25431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264584</xdr:colOff>
      <xdr:row>9</xdr:row>
      <xdr:rowOff>10583</xdr:rowOff>
    </xdr:from>
    <xdr:to>
      <xdr:col>12</xdr:col>
      <xdr:colOff>349250</xdr:colOff>
      <xdr:row>10</xdr:row>
      <xdr:rowOff>137583</xdr:rowOff>
    </xdr:to>
    <xdr:sp macro="" textlink="">
      <xdr:nvSpPr>
        <xdr:cNvPr id="4" name="Flèche droite 3">
          <a:extLst>
            <a:ext uri="{FF2B5EF4-FFF2-40B4-BE49-F238E27FC236}">
              <a16:creationId xmlns:a16="http://schemas.microsoft.com/office/drawing/2014/main" id="{3433E941-B735-47D7-9F7F-F2969850203D}"/>
            </a:ext>
          </a:extLst>
        </xdr:cNvPr>
        <xdr:cNvSpPr/>
      </xdr:nvSpPr>
      <xdr:spPr>
        <a:xfrm>
          <a:off x="7228417" y="1883833"/>
          <a:ext cx="846666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12</xdr:col>
      <xdr:colOff>582083</xdr:colOff>
      <xdr:row>5</xdr:row>
      <xdr:rowOff>231775</xdr:rowOff>
    </xdr:from>
    <xdr:to>
      <xdr:col>18</xdr:col>
      <xdr:colOff>1</xdr:colOff>
      <xdr:row>15</xdr:row>
      <xdr:rowOff>31750</xdr:rowOff>
    </xdr:to>
    <xdr:sp macro="" textlink="">
      <xdr:nvSpPr>
        <xdr:cNvPr id="5" name="Rectangle à coins arrondis 4">
          <a:extLst>
            <a:ext uri="{FF2B5EF4-FFF2-40B4-BE49-F238E27FC236}">
              <a16:creationId xmlns:a16="http://schemas.microsoft.com/office/drawing/2014/main" id="{211106D9-8559-4AA1-96B2-E7E25911C578}"/>
            </a:ext>
          </a:extLst>
        </xdr:cNvPr>
        <xdr:cNvSpPr/>
      </xdr:nvSpPr>
      <xdr:spPr>
        <a:xfrm>
          <a:off x="8307916" y="1311275"/>
          <a:ext cx="3989918" cy="15462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12</xdr:col>
      <xdr:colOff>571500</xdr:colOff>
      <xdr:row>17</xdr:row>
      <xdr:rowOff>74083</xdr:rowOff>
    </xdr:from>
    <xdr:to>
      <xdr:col>17</xdr:col>
      <xdr:colOff>712258</xdr:colOff>
      <xdr:row>27</xdr:row>
      <xdr:rowOff>32808</xdr:rowOff>
    </xdr:to>
    <xdr:sp macro="" textlink="">
      <xdr:nvSpPr>
        <xdr:cNvPr id="6" name="Rectangle à coins arrondis 5">
          <a:extLst>
            <a:ext uri="{FF2B5EF4-FFF2-40B4-BE49-F238E27FC236}">
              <a16:creationId xmlns:a16="http://schemas.microsoft.com/office/drawing/2014/main" id="{C7BF145B-8EC8-4356-AC6C-E9E3F3284666}"/>
            </a:ext>
          </a:extLst>
        </xdr:cNvPr>
        <xdr:cNvSpPr/>
      </xdr:nvSpPr>
      <xdr:spPr>
        <a:xfrm>
          <a:off x="8688917" y="3217333"/>
          <a:ext cx="3950758" cy="1546225"/>
        </a:xfrm>
        <a:prstGeom prst="round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11</xdr:col>
      <xdr:colOff>296333</xdr:colOff>
      <xdr:row>21</xdr:row>
      <xdr:rowOff>31751</xdr:rowOff>
    </xdr:from>
    <xdr:to>
      <xdr:col>12</xdr:col>
      <xdr:colOff>380999</xdr:colOff>
      <xdr:row>23</xdr:row>
      <xdr:rowOff>1</xdr:rowOff>
    </xdr:to>
    <xdr:sp macro="" textlink="">
      <xdr:nvSpPr>
        <xdr:cNvPr id="7" name="Flèche droite 6">
          <a:extLst>
            <a:ext uri="{FF2B5EF4-FFF2-40B4-BE49-F238E27FC236}">
              <a16:creationId xmlns:a16="http://schemas.microsoft.com/office/drawing/2014/main" id="{00E3A172-732C-4B4C-A3F0-7CE963265F25}"/>
            </a:ext>
          </a:extLst>
        </xdr:cNvPr>
        <xdr:cNvSpPr/>
      </xdr:nvSpPr>
      <xdr:spPr>
        <a:xfrm>
          <a:off x="7651750" y="3810001"/>
          <a:ext cx="846666" cy="285750"/>
        </a:xfrm>
        <a:prstGeom prst="rightArrow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12</xdr:col>
      <xdr:colOff>613833</xdr:colOff>
      <xdr:row>28</xdr:row>
      <xdr:rowOff>74083</xdr:rowOff>
    </xdr:from>
    <xdr:to>
      <xdr:col>18</xdr:col>
      <xdr:colOff>21167</xdr:colOff>
      <xdr:row>37</xdr:row>
      <xdr:rowOff>31750</xdr:rowOff>
    </xdr:to>
    <xdr:sp macro="" textlink="">
      <xdr:nvSpPr>
        <xdr:cNvPr id="8" name="Rectangle à coins arrondis 7">
          <a:extLst>
            <a:ext uri="{FF2B5EF4-FFF2-40B4-BE49-F238E27FC236}">
              <a16:creationId xmlns:a16="http://schemas.microsoft.com/office/drawing/2014/main" id="{F389281E-1382-47A2-A0BF-C1C72A14BF76}"/>
            </a:ext>
          </a:extLst>
        </xdr:cNvPr>
        <xdr:cNvSpPr/>
      </xdr:nvSpPr>
      <xdr:spPr>
        <a:xfrm>
          <a:off x="8731250" y="4963583"/>
          <a:ext cx="3937000" cy="1386417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11</xdr:col>
      <xdr:colOff>285749</xdr:colOff>
      <xdr:row>31</xdr:row>
      <xdr:rowOff>148166</xdr:rowOff>
    </xdr:from>
    <xdr:to>
      <xdr:col>12</xdr:col>
      <xdr:colOff>370415</xdr:colOff>
      <xdr:row>33</xdr:row>
      <xdr:rowOff>116416</xdr:rowOff>
    </xdr:to>
    <xdr:sp macro="" textlink="">
      <xdr:nvSpPr>
        <xdr:cNvPr id="9" name="Flèche droite 8">
          <a:extLst>
            <a:ext uri="{FF2B5EF4-FFF2-40B4-BE49-F238E27FC236}">
              <a16:creationId xmlns:a16="http://schemas.microsoft.com/office/drawing/2014/main" id="{816609C5-F4B9-4D1B-893A-9D03C5EBB88E}"/>
            </a:ext>
          </a:extLst>
        </xdr:cNvPr>
        <xdr:cNvSpPr/>
      </xdr:nvSpPr>
      <xdr:spPr>
        <a:xfrm>
          <a:off x="7641166" y="5513916"/>
          <a:ext cx="846666" cy="2857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9</xdr:col>
      <xdr:colOff>323850</xdr:colOff>
      <xdr:row>0</xdr:row>
      <xdr:rowOff>66675</xdr:rowOff>
    </xdr:from>
    <xdr:to>
      <xdr:col>12</xdr:col>
      <xdr:colOff>409575</xdr:colOff>
      <xdr:row>5</xdr:row>
      <xdr:rowOff>228600</xdr:rowOff>
    </xdr:to>
    <xdr:pic>
      <xdr:nvPicPr>
        <xdr:cNvPr id="4371" name="Image 9" descr="2019_03_08_09_33_54_accueil_AMBO.png">
          <a:extLst>
            <a:ext uri="{FF2B5EF4-FFF2-40B4-BE49-F238E27FC236}">
              <a16:creationId xmlns:a16="http://schemas.microsoft.com/office/drawing/2014/main" id="{F1F9924A-FCA7-4D94-B603-7B0C724DB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66675"/>
          <a:ext cx="28765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6"/>
  <sheetViews>
    <sheetView showGridLines="0" tabSelected="1" zoomScaleNormal="100" workbookViewId="0">
      <selection activeCell="D9" sqref="D9"/>
    </sheetView>
  </sheetViews>
  <sheetFormatPr baseColWidth="10" defaultColWidth="8.88671875" defaultRowHeight="13.2" x14ac:dyDescent="0.25"/>
  <cols>
    <col min="1" max="1" width="6.109375" customWidth="1"/>
    <col min="2" max="2" width="91.109375" style="1" customWidth="1"/>
    <col min="3" max="3" width="4.6640625" style="1" customWidth="1"/>
    <col min="4" max="4" width="10.109375" customWidth="1"/>
    <col min="5" max="5" width="11.44140625" customWidth="1"/>
    <col min="6" max="6" width="21.6640625" customWidth="1"/>
    <col min="7" max="7" width="6.44140625" hidden="1" customWidth="1"/>
    <col min="8" max="256" width="11.44140625" customWidth="1"/>
  </cols>
  <sheetData>
    <row r="2" spans="1:7" ht="61.5" customHeight="1" x14ac:dyDescent="0.25"/>
    <row r="3" spans="1:7" ht="22.8" x14ac:dyDescent="0.4">
      <c r="B3" s="5" t="s">
        <v>0</v>
      </c>
      <c r="C3" s="5"/>
    </row>
    <row r="4" spans="1:7" ht="22.8" x14ac:dyDescent="0.4">
      <c r="B4" s="35"/>
      <c r="C4" s="5"/>
      <c r="D4" s="1" t="s">
        <v>1</v>
      </c>
    </row>
    <row r="5" spans="1:7" ht="12.75" customHeight="1" x14ac:dyDescent="0.4">
      <c r="B5" s="5"/>
      <c r="C5" s="5"/>
      <c r="D5" s="1"/>
    </row>
    <row r="6" spans="1:7" ht="16.2" thickBot="1" x14ac:dyDescent="0.35">
      <c r="B6" s="33" t="s">
        <v>2</v>
      </c>
      <c r="C6" s="8"/>
    </row>
    <row r="7" spans="1:7" ht="13.8" thickBot="1" x14ac:dyDescent="0.3">
      <c r="A7" s="2"/>
      <c r="B7" s="7" t="s">
        <v>3</v>
      </c>
      <c r="C7" s="29"/>
      <c r="D7" s="49" t="s">
        <v>4</v>
      </c>
      <c r="E7" s="55" t="s">
        <v>5</v>
      </c>
    </row>
    <row r="8" spans="1:7" ht="30" customHeight="1" x14ac:dyDescent="0.3">
      <c r="A8" s="3">
        <v>1</v>
      </c>
      <c r="B8" s="57" t="s">
        <v>6</v>
      </c>
      <c r="C8" s="59" t="str">
        <f>IF($E$36=28,$D$4,IF($E$36=0,Feuil2!$B$44,IF(QUESTIONNAIRE!$E$36&gt;28,Feuil2!$B$45,Feuil2!$B$43)))</f>
        <v>&lt;&lt;&lt; Questionnaire à complèter &gt;&gt;&gt;</v>
      </c>
      <c r="D8" s="56"/>
      <c r="E8" s="56"/>
      <c r="F8" s="32" t="str">
        <f>IF(G8&gt;1,Feuil2!$B$46,QUESTIONNAIRE!$D$4)</f>
        <v xml:space="preserve">      </v>
      </c>
      <c r="G8">
        <f>D8+E8</f>
        <v>0</v>
      </c>
    </row>
    <row r="9" spans="1:7" ht="30" customHeight="1" x14ac:dyDescent="0.3">
      <c r="A9" s="3">
        <v>2</v>
      </c>
      <c r="B9" s="22" t="s">
        <v>7</v>
      </c>
      <c r="C9" s="60"/>
      <c r="D9" s="34"/>
      <c r="E9" s="34"/>
      <c r="F9" s="31" t="str">
        <f>IF(G9&gt;1,Feuil2!$B$46,QUESTIONNAIRE!$D$4)</f>
        <v xml:space="preserve">      </v>
      </c>
      <c r="G9">
        <f t="shared" ref="G9:G35" si="0">D9+E9</f>
        <v>0</v>
      </c>
    </row>
    <row r="10" spans="1:7" ht="30" customHeight="1" x14ac:dyDescent="0.3">
      <c r="A10" s="3">
        <v>3</v>
      </c>
      <c r="B10" s="57" t="s">
        <v>8</v>
      </c>
      <c r="C10" s="60"/>
      <c r="D10" s="56"/>
      <c r="E10" s="56"/>
      <c r="F10" s="31" t="str">
        <f>IF(G10&gt;1,Feuil2!$B$46,QUESTIONNAIRE!$D$4)</f>
        <v xml:space="preserve">      </v>
      </c>
      <c r="G10">
        <f t="shared" si="0"/>
        <v>0</v>
      </c>
    </row>
    <row r="11" spans="1:7" ht="30" customHeight="1" x14ac:dyDescent="0.3">
      <c r="A11" s="3">
        <v>4</v>
      </c>
      <c r="B11" s="22" t="s">
        <v>9</v>
      </c>
      <c r="C11" s="60"/>
      <c r="D11" s="53"/>
      <c r="E11" s="53"/>
      <c r="F11" s="31" t="str">
        <f>IF(G11&gt;1,Feuil2!$B$46,QUESTIONNAIRE!$D$4)</f>
        <v xml:space="preserve">      </v>
      </c>
      <c r="G11">
        <f t="shared" si="0"/>
        <v>0</v>
      </c>
    </row>
    <row r="12" spans="1:7" ht="30" customHeight="1" x14ac:dyDescent="0.3">
      <c r="A12" s="3">
        <v>5</v>
      </c>
      <c r="B12" s="57" t="s">
        <v>10</v>
      </c>
      <c r="C12" s="60"/>
      <c r="D12" s="56"/>
      <c r="E12" s="56"/>
      <c r="F12" s="31" t="str">
        <f>IF(G12&gt;1,Feuil2!$B$46,QUESTIONNAIRE!$D$4)</f>
        <v xml:space="preserve">      </v>
      </c>
      <c r="G12">
        <f t="shared" si="0"/>
        <v>0</v>
      </c>
    </row>
    <row r="13" spans="1:7" ht="30" customHeight="1" x14ac:dyDescent="0.3">
      <c r="A13" s="3">
        <v>6</v>
      </c>
      <c r="B13" s="22" t="s">
        <v>11</v>
      </c>
      <c r="C13" s="60"/>
      <c r="D13" s="53"/>
      <c r="E13" s="53"/>
      <c r="F13" s="31" t="str">
        <f>IF(G13&gt;1,Feuil2!$B$46,QUESTIONNAIRE!$D$4)</f>
        <v xml:space="preserve">      </v>
      </c>
      <c r="G13">
        <f t="shared" si="0"/>
        <v>0</v>
      </c>
    </row>
    <row r="14" spans="1:7" ht="30" customHeight="1" x14ac:dyDescent="0.3">
      <c r="A14" s="3">
        <v>7</v>
      </c>
      <c r="B14" s="57" t="s">
        <v>12</v>
      </c>
      <c r="C14" s="60"/>
      <c r="D14" s="56"/>
      <c r="E14" s="56"/>
      <c r="F14" s="31" t="str">
        <f>IF(G14&gt;1,Feuil2!$B$46,QUESTIONNAIRE!$D$4)</f>
        <v xml:space="preserve">      </v>
      </c>
      <c r="G14">
        <f t="shared" si="0"/>
        <v>0</v>
      </c>
    </row>
    <row r="15" spans="1:7" ht="30" customHeight="1" x14ac:dyDescent="0.3">
      <c r="A15" s="3">
        <v>8</v>
      </c>
      <c r="B15" s="22" t="s">
        <v>13</v>
      </c>
      <c r="C15" s="60"/>
      <c r="D15" s="53"/>
      <c r="E15" s="53"/>
      <c r="F15" s="31" t="str">
        <f>IF(G15&gt;1,Feuil2!$B$46,QUESTIONNAIRE!$D$4)</f>
        <v xml:space="preserve">      </v>
      </c>
      <c r="G15">
        <f t="shared" si="0"/>
        <v>0</v>
      </c>
    </row>
    <row r="16" spans="1:7" ht="30" customHeight="1" x14ac:dyDescent="0.3">
      <c r="A16" s="3">
        <v>9</v>
      </c>
      <c r="B16" s="57" t="s">
        <v>14</v>
      </c>
      <c r="C16" s="60"/>
      <c r="D16" s="56"/>
      <c r="E16" s="56"/>
      <c r="F16" s="31" t="str">
        <f>IF(G16&gt;1,Feuil2!$B$46,QUESTIONNAIRE!$D$4)</f>
        <v xml:space="preserve">      </v>
      </c>
      <c r="G16">
        <f t="shared" si="0"/>
        <v>0</v>
      </c>
    </row>
    <row r="17" spans="1:7" ht="30" customHeight="1" x14ac:dyDescent="0.3">
      <c r="A17" s="3">
        <v>10</v>
      </c>
      <c r="B17" s="22" t="s">
        <v>15</v>
      </c>
      <c r="C17" s="60"/>
      <c r="D17" s="53"/>
      <c r="E17" s="53"/>
      <c r="F17" s="31" t="str">
        <f>IF(G17&gt;1,Feuil2!$B$46,QUESTIONNAIRE!$D$4)</f>
        <v xml:space="preserve">      </v>
      </c>
      <c r="G17">
        <f t="shared" si="0"/>
        <v>0</v>
      </c>
    </row>
    <row r="18" spans="1:7" ht="30" customHeight="1" x14ac:dyDescent="0.3">
      <c r="A18" s="3">
        <v>11</v>
      </c>
      <c r="B18" s="57" t="s">
        <v>16</v>
      </c>
      <c r="C18" s="61" t="str">
        <f>IF($E$36=28,Feuil2!$B$48,D4)</f>
        <v xml:space="preserve">      </v>
      </c>
      <c r="D18" s="56"/>
      <c r="E18" s="56"/>
      <c r="F18" s="31" t="str">
        <f>IF(G18&gt;1,Feuil2!$B$46,QUESTIONNAIRE!$D$4)</f>
        <v xml:space="preserve">      </v>
      </c>
      <c r="G18">
        <f t="shared" si="0"/>
        <v>0</v>
      </c>
    </row>
    <row r="19" spans="1:7" ht="30" customHeight="1" x14ac:dyDescent="0.3">
      <c r="A19" s="3">
        <v>12</v>
      </c>
      <c r="B19" s="22" t="s">
        <v>17</v>
      </c>
      <c r="C19" s="62"/>
      <c r="D19" s="34"/>
      <c r="E19" s="34"/>
      <c r="F19" s="31" t="str">
        <f>IF(G19&gt;1,Feuil2!$B$46,QUESTIONNAIRE!$D$4)</f>
        <v xml:space="preserve">      </v>
      </c>
      <c r="G19">
        <f t="shared" si="0"/>
        <v>0</v>
      </c>
    </row>
    <row r="20" spans="1:7" ht="30" customHeight="1" x14ac:dyDescent="0.3">
      <c r="A20" s="3">
        <v>13</v>
      </c>
      <c r="B20" s="57" t="s">
        <v>18</v>
      </c>
      <c r="C20" s="62"/>
      <c r="D20" s="56"/>
      <c r="E20" s="56"/>
      <c r="F20" s="31" t="str">
        <f>IF(G20&gt;1,Feuil2!$B$46,QUESTIONNAIRE!$D$4)</f>
        <v xml:space="preserve">      </v>
      </c>
      <c r="G20">
        <f t="shared" si="0"/>
        <v>0</v>
      </c>
    </row>
    <row r="21" spans="1:7" ht="30" customHeight="1" x14ac:dyDescent="0.3">
      <c r="A21" s="3">
        <v>14</v>
      </c>
      <c r="B21" s="22" t="s">
        <v>19</v>
      </c>
      <c r="C21" s="62"/>
      <c r="D21" s="53"/>
      <c r="E21" s="53"/>
      <c r="F21" s="31" t="str">
        <f>IF(G21&gt;1,Feuil2!$B$46,QUESTIONNAIRE!$D$4)</f>
        <v xml:space="preserve">      </v>
      </c>
      <c r="G21">
        <f t="shared" si="0"/>
        <v>0</v>
      </c>
    </row>
    <row r="22" spans="1:7" ht="30" customHeight="1" x14ac:dyDescent="0.3">
      <c r="A22" s="3">
        <v>15</v>
      </c>
      <c r="B22" s="57" t="s">
        <v>20</v>
      </c>
      <c r="C22" s="62"/>
      <c r="D22" s="56"/>
      <c r="E22" s="56"/>
      <c r="F22" s="31" t="str">
        <f>IF(G22&gt;1,Feuil2!$B$46,QUESTIONNAIRE!$D$4)</f>
        <v xml:space="preserve">      </v>
      </c>
      <c r="G22">
        <f t="shared" si="0"/>
        <v>0</v>
      </c>
    </row>
    <row r="23" spans="1:7" ht="30" customHeight="1" x14ac:dyDescent="0.3">
      <c r="A23" s="3">
        <v>16</v>
      </c>
      <c r="B23" s="22" t="s">
        <v>21</v>
      </c>
      <c r="C23" s="62"/>
      <c r="D23" s="53"/>
      <c r="E23" s="53"/>
      <c r="F23" s="31" t="str">
        <f>IF(G23&gt;1,Feuil2!$B$46,QUESTIONNAIRE!$D$4)</f>
        <v xml:space="preserve">      </v>
      </c>
      <c r="G23">
        <f t="shared" si="0"/>
        <v>0</v>
      </c>
    </row>
    <row r="24" spans="1:7" ht="30" customHeight="1" x14ac:dyDescent="0.3">
      <c r="A24" s="3">
        <v>17</v>
      </c>
      <c r="B24" s="22" t="s">
        <v>22</v>
      </c>
      <c r="C24" s="62"/>
      <c r="D24" s="56"/>
      <c r="E24" s="56"/>
      <c r="F24" s="31" t="str">
        <f>IF(G24&gt;1,Feuil2!$B$46,QUESTIONNAIRE!$D$4)</f>
        <v xml:space="preserve">      </v>
      </c>
      <c r="G24">
        <f t="shared" si="0"/>
        <v>0</v>
      </c>
    </row>
    <row r="25" spans="1:7" ht="30" customHeight="1" x14ac:dyDescent="0.3">
      <c r="A25" s="3">
        <v>18</v>
      </c>
      <c r="B25" s="22" t="s">
        <v>23</v>
      </c>
      <c r="C25" s="62"/>
      <c r="D25" s="53"/>
      <c r="E25" s="53"/>
      <c r="F25" s="31" t="str">
        <f>IF(G25&gt;1,Feuil2!$B$46,QUESTIONNAIRE!$D$4)</f>
        <v xml:space="preserve">      </v>
      </c>
      <c r="G25">
        <f t="shared" si="0"/>
        <v>0</v>
      </c>
    </row>
    <row r="26" spans="1:7" ht="30" customHeight="1" x14ac:dyDescent="0.3">
      <c r="A26" s="3">
        <v>19</v>
      </c>
      <c r="B26" s="57" t="s">
        <v>24</v>
      </c>
      <c r="C26" s="62"/>
      <c r="D26" s="56"/>
      <c r="E26" s="56"/>
      <c r="F26" s="31" t="str">
        <f>IF(G26&gt;1,Feuil2!$B$46,QUESTIONNAIRE!$D$4)</f>
        <v xml:space="preserve">      </v>
      </c>
      <c r="G26">
        <f t="shared" si="0"/>
        <v>0</v>
      </c>
    </row>
    <row r="27" spans="1:7" ht="30" customHeight="1" x14ac:dyDescent="0.3">
      <c r="A27" s="3">
        <v>20</v>
      </c>
      <c r="B27" s="22" t="s">
        <v>25</v>
      </c>
      <c r="C27" s="62"/>
      <c r="D27" s="53"/>
      <c r="E27" s="53"/>
      <c r="F27" s="31" t="str">
        <f>IF(G27&gt;1,Feuil2!$B$46,QUESTIONNAIRE!$D$4)</f>
        <v xml:space="preserve">      </v>
      </c>
      <c r="G27">
        <f t="shared" si="0"/>
        <v>0</v>
      </c>
    </row>
    <row r="28" spans="1:7" ht="30" customHeight="1" x14ac:dyDescent="0.3">
      <c r="A28" s="3">
        <v>21</v>
      </c>
      <c r="B28" s="57" t="s">
        <v>26</v>
      </c>
      <c r="C28" s="63" t="str">
        <f>IF($E$36=28,$D$4,IF($E$36=0,Feuil2!$B$44,IF(QUESTIONNAIRE!$E$36&gt;28,Feuil2!$B$45,Feuil2!$B$43)))</f>
        <v>&lt;&lt;&lt; Questionnaire à complèter &gt;&gt;&gt;</v>
      </c>
      <c r="D28" s="56"/>
      <c r="E28" s="56"/>
      <c r="F28" s="31" t="str">
        <f>IF(G28&gt;1,Feuil2!$B$46,QUESTIONNAIRE!$D$4)</f>
        <v xml:space="preserve">      </v>
      </c>
      <c r="G28">
        <f t="shared" si="0"/>
        <v>0</v>
      </c>
    </row>
    <row r="29" spans="1:7" ht="30" customHeight="1" x14ac:dyDescent="0.3">
      <c r="A29" s="3">
        <v>22</v>
      </c>
      <c r="B29" s="22" t="s">
        <v>27</v>
      </c>
      <c r="C29" s="64"/>
      <c r="D29" s="34"/>
      <c r="E29" s="34"/>
      <c r="F29" s="31" t="str">
        <f>IF(G29&gt;1,Feuil2!$B$46,QUESTIONNAIRE!$D$4)</f>
        <v xml:space="preserve">      </v>
      </c>
      <c r="G29">
        <f t="shared" si="0"/>
        <v>0</v>
      </c>
    </row>
    <row r="30" spans="1:7" ht="30" customHeight="1" x14ac:dyDescent="0.3">
      <c r="A30" s="3">
        <v>23</v>
      </c>
      <c r="B30" s="57" t="s">
        <v>28</v>
      </c>
      <c r="C30" s="64"/>
      <c r="D30" s="56"/>
      <c r="E30" s="56"/>
      <c r="F30" s="31" t="str">
        <f>IF(G30&gt;1,Feuil2!$B$46,QUESTIONNAIRE!$D$4)</f>
        <v xml:space="preserve">      </v>
      </c>
      <c r="G30">
        <f t="shared" si="0"/>
        <v>0</v>
      </c>
    </row>
    <row r="31" spans="1:7" ht="30" customHeight="1" x14ac:dyDescent="0.3">
      <c r="A31" s="3">
        <v>24</v>
      </c>
      <c r="B31" s="22" t="s">
        <v>29</v>
      </c>
      <c r="C31" s="64"/>
      <c r="D31" s="53"/>
      <c r="E31" s="53"/>
      <c r="F31" s="31" t="str">
        <f>IF(G31&gt;1,Feuil2!$B$46,QUESTIONNAIRE!$D$4)</f>
        <v xml:space="preserve">      </v>
      </c>
      <c r="G31">
        <f t="shared" si="0"/>
        <v>0</v>
      </c>
    </row>
    <row r="32" spans="1:7" ht="30" customHeight="1" x14ac:dyDescent="0.3">
      <c r="A32" s="3">
        <v>25</v>
      </c>
      <c r="B32" s="57" t="s">
        <v>30</v>
      </c>
      <c r="C32" s="64"/>
      <c r="D32" s="56"/>
      <c r="E32" s="56"/>
      <c r="F32" s="31" t="str">
        <f>IF(G32&gt;1,Feuil2!$B$46,QUESTIONNAIRE!$D$4)</f>
        <v xml:space="preserve">      </v>
      </c>
      <c r="G32">
        <f t="shared" si="0"/>
        <v>0</v>
      </c>
    </row>
    <row r="33" spans="1:7" ht="30" customHeight="1" x14ac:dyDescent="0.3">
      <c r="A33" s="3">
        <v>26</v>
      </c>
      <c r="B33" s="22" t="s">
        <v>31</v>
      </c>
      <c r="C33" s="64"/>
      <c r="D33" s="34"/>
      <c r="E33" s="34"/>
      <c r="F33" s="31" t="str">
        <f>IF(G33&gt;1,Feuil2!$B$46,QUESTIONNAIRE!$D$4)</f>
        <v xml:space="preserve">      </v>
      </c>
      <c r="G33">
        <f t="shared" si="0"/>
        <v>0</v>
      </c>
    </row>
    <row r="34" spans="1:7" ht="30" customHeight="1" x14ac:dyDescent="0.3">
      <c r="A34" s="3">
        <v>27</v>
      </c>
      <c r="B34" s="57" t="s">
        <v>32</v>
      </c>
      <c r="C34" s="64"/>
      <c r="D34" s="56"/>
      <c r="E34" s="56"/>
      <c r="F34" s="31" t="str">
        <f>IF(G34&gt;1,Feuil2!$B$46,QUESTIONNAIRE!$D$4)</f>
        <v xml:space="preserve">      </v>
      </c>
      <c r="G34">
        <f t="shared" si="0"/>
        <v>0</v>
      </c>
    </row>
    <row r="35" spans="1:7" ht="30" customHeight="1" x14ac:dyDescent="0.3">
      <c r="A35" s="3">
        <v>28</v>
      </c>
      <c r="B35" s="22" t="s">
        <v>33</v>
      </c>
      <c r="C35" s="64"/>
      <c r="D35" s="34"/>
      <c r="E35" s="34"/>
      <c r="F35" s="31" t="str">
        <f>IF(G35&gt;1,Feuil2!$B$46,QUESTIONNAIRE!$D$4)</f>
        <v xml:space="preserve">      </v>
      </c>
      <c r="G35">
        <f t="shared" si="0"/>
        <v>0</v>
      </c>
    </row>
    <row r="36" spans="1:7" hidden="1" x14ac:dyDescent="0.25">
      <c r="E36" s="1">
        <f>SUM(D8:E35)</f>
        <v>0</v>
      </c>
    </row>
  </sheetData>
  <sheetProtection sheet="1" selectLockedCells="1"/>
  <mergeCells count="3">
    <mergeCell ref="C8:C17"/>
    <mergeCell ref="C18:C27"/>
    <mergeCell ref="C28:C35"/>
  </mergeCells>
  <phoneticPr fontId="2" type="noConversion"/>
  <pageMargins left="0.78740157480314965" right="0.78740157480314965" top="0.39370078740157483" bottom="0.39370078740157483" header="0.51181102362204722" footer="0.51181102362204722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48"/>
  <sheetViews>
    <sheetView showGridLines="0" topLeftCell="C1" zoomScale="90" zoomScaleNormal="90" workbookViewId="0">
      <selection activeCell="H1" sqref="H1"/>
    </sheetView>
  </sheetViews>
  <sheetFormatPr baseColWidth="10" defaultColWidth="8.88671875" defaultRowHeight="13.2" x14ac:dyDescent="0.25"/>
  <cols>
    <col min="1" max="1" width="11.44140625" customWidth="1"/>
    <col min="2" max="2" width="30.5546875" customWidth="1"/>
    <col min="3" max="4" width="11.44140625" customWidth="1"/>
    <col min="5" max="5" width="14.109375" customWidth="1"/>
    <col min="6" max="6" width="12.88671875" customWidth="1"/>
    <col min="7" max="7" width="12.44140625" customWidth="1"/>
    <col min="8" max="8" width="8.5546875" customWidth="1"/>
    <col min="9" max="9" width="112.44140625" customWidth="1"/>
    <col min="10" max="10" width="11.44140625" customWidth="1"/>
    <col min="11" max="11" width="36.109375" customWidth="1"/>
    <col min="12" max="13" width="11.44140625" customWidth="1"/>
    <col min="14" max="14" width="16.5546875" customWidth="1"/>
    <col min="15" max="256" width="11.44140625" customWidth="1"/>
  </cols>
  <sheetData>
    <row r="1" spans="3:11" ht="42.75" customHeight="1" thickBot="1" x14ac:dyDescent="0.3">
      <c r="C1" s="65" t="s">
        <v>34</v>
      </c>
      <c r="D1" s="66"/>
      <c r="E1" s="12" t="s">
        <v>35</v>
      </c>
      <c r="F1" s="12" t="s">
        <v>36</v>
      </c>
      <c r="G1" s="12" t="s">
        <v>37</v>
      </c>
      <c r="H1" s="28" t="s">
        <v>38</v>
      </c>
      <c r="I1" s="28"/>
    </row>
    <row r="2" spans="3:11" ht="20.100000000000001" customHeight="1" thickBot="1" x14ac:dyDescent="0.35">
      <c r="C2" s="23" t="s">
        <v>39</v>
      </c>
      <c r="D2" s="24">
        <f>IF(QUESTIONNAIRE!E8=1,0,1)</f>
        <v>1</v>
      </c>
      <c r="E2" s="13">
        <f>IF(D2=1,1,0)</f>
        <v>1</v>
      </c>
      <c r="F2" s="13"/>
      <c r="G2" s="6"/>
      <c r="H2" s="15">
        <f>SUM(E2:G2)</f>
        <v>1</v>
      </c>
      <c r="I2" s="25" t="str">
        <f>QUESTIONNAIRE!B8</f>
        <v>Les enjeux financiers sont suffisamment importants pour justifier une médiation, ou l'enjeu financier est secondaire</v>
      </c>
      <c r="J2" s="1" t="s">
        <v>40</v>
      </c>
    </row>
    <row r="3" spans="3:11" ht="20.100000000000001" customHeight="1" thickBot="1" x14ac:dyDescent="0.35">
      <c r="C3" s="23" t="s">
        <v>41</v>
      </c>
      <c r="D3" s="24">
        <f>IF(QUESTIONNAIRE!D9=1,1,0)</f>
        <v>0</v>
      </c>
      <c r="E3" s="13">
        <f>IF(D3=1,1,0)</f>
        <v>0</v>
      </c>
      <c r="F3" s="13"/>
      <c r="G3" s="13"/>
      <c r="H3" s="15">
        <f>SUM(E3:G3)</f>
        <v>0</v>
      </c>
      <c r="I3" s="40" t="str">
        <f>QUESTIONNAIRE!B9</f>
        <v>Le conflit est de nature très affective (relations amicales ou familiales…)</v>
      </c>
      <c r="J3" s="1" t="s">
        <v>40</v>
      </c>
      <c r="K3" s="1"/>
    </row>
    <row r="4" spans="3:11" ht="20.100000000000001" customHeight="1" thickBot="1" x14ac:dyDescent="0.35">
      <c r="C4" s="23" t="s">
        <v>42</v>
      </c>
      <c r="D4" s="24">
        <f>IF(QUESTIONNAIRE!D10=1,1,0)</f>
        <v>0</v>
      </c>
      <c r="E4" s="13"/>
      <c r="F4" s="13">
        <f>IF(D4=1,1,0)</f>
        <v>0</v>
      </c>
      <c r="G4" s="13"/>
      <c r="H4" s="15">
        <f>SUM(E4:G4)</f>
        <v>0</v>
      </c>
      <c r="I4" s="44" t="str">
        <f>QUESTIONNAIRE!B10</f>
        <v>L'aléa judiciaire est faible : le litige porte sur des faits non contestés et/ou la solution du litige est claire</v>
      </c>
      <c r="J4" s="1" t="s">
        <v>40</v>
      </c>
    </row>
    <row r="5" spans="3:11" ht="20.100000000000001" customHeight="1" thickBot="1" x14ac:dyDescent="0.35">
      <c r="C5" s="23" t="s">
        <v>43</v>
      </c>
      <c r="D5" s="24">
        <f>IF(QUESTIONNAIRE!D11=1,1,0)</f>
        <v>0</v>
      </c>
      <c r="E5" s="13">
        <f>IF(D5=1,1,0)</f>
        <v>0</v>
      </c>
      <c r="F5" s="13"/>
      <c r="G5" s="6"/>
      <c r="H5" s="15">
        <f t="shared" ref="H5:H29" si="0">SUM(E5:G5)</f>
        <v>0</v>
      </c>
      <c r="I5" s="40" t="str">
        <f>QUESTIONNAIRE!B11</f>
        <v>Le dossier présente une multiplicité d'acteurs ayant des des enjeux multiples et de nature différentes</v>
      </c>
      <c r="J5" s="1" t="s">
        <v>40</v>
      </c>
      <c r="K5" s="1"/>
    </row>
    <row r="6" spans="3:11" ht="20.100000000000001" customHeight="1" thickBot="1" x14ac:dyDescent="0.35">
      <c r="C6" s="23" t="s">
        <v>44</v>
      </c>
      <c r="D6" s="24">
        <f>IF(QUESTIONNAIRE!D12=1,1,0)</f>
        <v>0</v>
      </c>
      <c r="E6" s="13">
        <f>IF(D6=1,1,0)</f>
        <v>0</v>
      </c>
      <c r="F6" s="13"/>
      <c r="G6" s="13"/>
      <c r="H6" s="15">
        <f t="shared" si="0"/>
        <v>0</v>
      </c>
      <c r="I6" s="40" t="str">
        <f>QUESTIONNAIRE!B12</f>
        <v>Les preuves sont insuffisantes pour obtenir gain de cause en justice</v>
      </c>
      <c r="J6" s="1" t="s">
        <v>40</v>
      </c>
    </row>
    <row r="7" spans="3:11" ht="20.100000000000001" customHeight="1" thickBot="1" x14ac:dyDescent="0.35">
      <c r="C7" s="23" t="s">
        <v>45</v>
      </c>
      <c r="D7" s="24">
        <f>IF(QUESTIONNAIRE!D13=1,1,0)</f>
        <v>0</v>
      </c>
      <c r="E7" s="13">
        <f>IF(D7=1,1,0)</f>
        <v>0</v>
      </c>
      <c r="F7" s="13"/>
      <c r="G7" s="13"/>
      <c r="H7" s="15">
        <f t="shared" si="0"/>
        <v>0</v>
      </c>
      <c r="I7" s="27" t="str">
        <f>QUESTIONNAIRE!B13</f>
        <v>La médiation mettrait en cause l’ordre public</v>
      </c>
      <c r="J7" s="1" t="s">
        <v>46</v>
      </c>
    </row>
    <row r="8" spans="3:11" ht="20.100000000000001" customHeight="1" thickBot="1" x14ac:dyDescent="0.35">
      <c r="C8" s="23" t="s">
        <v>47</v>
      </c>
      <c r="D8" s="24">
        <f>IF(QUESTIONNAIRE!D14=1,1,0)</f>
        <v>0</v>
      </c>
      <c r="E8" s="13">
        <f>IF(D8=1,1,0)</f>
        <v>0</v>
      </c>
      <c r="F8" s="13"/>
      <c r="G8" s="6"/>
      <c r="H8" s="15">
        <f t="shared" si="0"/>
        <v>0</v>
      </c>
      <c r="I8" s="25" t="str">
        <f>QUESTIONNAIRE!B14</f>
        <v>La priorité est de prévenir le risque d'un conflit plus large</v>
      </c>
      <c r="J8" s="1" t="s">
        <v>46</v>
      </c>
    </row>
    <row r="9" spans="3:11" ht="20.100000000000001" customHeight="1" thickBot="1" x14ac:dyDescent="0.35">
      <c r="C9" s="23" t="s">
        <v>48</v>
      </c>
      <c r="D9" s="24">
        <f>IF(QUESTIONNAIRE!D15=1,1,0)</f>
        <v>0</v>
      </c>
      <c r="E9" s="6"/>
      <c r="F9" s="13">
        <f>IF(D9=1,1,0)</f>
        <v>0</v>
      </c>
      <c r="G9" s="13"/>
      <c r="H9" s="15">
        <f t="shared" si="0"/>
        <v>0</v>
      </c>
      <c r="I9" s="44" t="str">
        <f>QUESTIONNAIRE!B15</f>
        <v>Il n'y a pas de véritable débat juridique ni necessité de préserver un lien</v>
      </c>
      <c r="J9" s="1" t="s">
        <v>46</v>
      </c>
    </row>
    <row r="10" spans="3:11" ht="20.100000000000001" customHeight="1" thickBot="1" x14ac:dyDescent="0.35">
      <c r="C10" s="23" t="s">
        <v>49</v>
      </c>
      <c r="D10" s="24">
        <f>IF(QUESTIONNAIRE!D16=1,1,0)</f>
        <v>0</v>
      </c>
      <c r="E10" s="6"/>
      <c r="F10" s="13">
        <f>IF(D10=1,1,0)</f>
        <v>0</v>
      </c>
      <c r="G10" s="6"/>
      <c r="H10" s="15">
        <f t="shared" si="0"/>
        <v>0</v>
      </c>
      <c r="I10" s="44" t="str">
        <f>QUESTIONNAIRE!B16</f>
        <v xml:space="preserve">Les parties se défendent seules et leurs arguments sont factuels et non juridiques  </v>
      </c>
      <c r="J10" s="1" t="s">
        <v>46</v>
      </c>
    </row>
    <row r="11" spans="3:11" ht="20.100000000000001" customHeight="1" thickBot="1" x14ac:dyDescent="0.35">
      <c r="C11" s="23" t="s">
        <v>50</v>
      </c>
      <c r="D11" s="24">
        <f>IF(QUESTIONNAIRE!D17=1,1,0)</f>
        <v>0</v>
      </c>
      <c r="E11" s="13">
        <f>IF(D11=1,1,0)</f>
        <v>0</v>
      </c>
      <c r="F11" s="13"/>
      <c r="G11" s="13"/>
      <c r="H11" s="15">
        <f t="shared" si="0"/>
        <v>0</v>
      </c>
      <c r="I11" s="52" t="str">
        <f>QUESTIONNAIRE!B17</f>
        <v>Les enjeux sont trop importants pour risquer l’aléa judiciaire.</v>
      </c>
      <c r="J11" s="1" t="s">
        <v>40</v>
      </c>
    </row>
    <row r="12" spans="3:11" ht="20.100000000000001" customHeight="1" thickBot="1" x14ac:dyDescent="0.35">
      <c r="C12" s="23" t="s">
        <v>51</v>
      </c>
      <c r="D12" s="24">
        <f>IF(QUESTIONNAIRE!D18=1,1,0)</f>
        <v>0</v>
      </c>
      <c r="E12" s="6"/>
      <c r="F12" s="13">
        <f>IF(D12=1,1,0)</f>
        <v>0</v>
      </c>
      <c r="G12" s="6"/>
      <c r="H12" s="15">
        <f t="shared" si="0"/>
        <v>0</v>
      </c>
      <c r="I12" s="44" t="str">
        <f>QUESTIONNAIRE!B18</f>
        <v>Il existe un fort risque d’instrumentalisation de la démarche de la médiation (déloyauté d'une des parties)</v>
      </c>
      <c r="J12" s="1" t="s">
        <v>40</v>
      </c>
    </row>
    <row r="13" spans="3:11" ht="20.100000000000001" customHeight="1" thickBot="1" x14ac:dyDescent="0.35">
      <c r="C13" s="23" t="s">
        <v>52</v>
      </c>
      <c r="D13" s="24">
        <f>IF(QUESTIONNAIRE!D19=1,1,0)</f>
        <v>0</v>
      </c>
      <c r="E13" s="13">
        <f>IF(D13=1,1,0)</f>
        <v>0</v>
      </c>
      <c r="F13" s="13"/>
      <c r="G13" s="6"/>
      <c r="H13" s="15">
        <f t="shared" si="0"/>
        <v>0</v>
      </c>
      <c r="I13" s="26" t="str">
        <f>QUESTIONNAIRE!B19</f>
        <v xml:space="preserve">La solution judiciaire serait inique, inadaptée ou excessive,  ou aurait des conséquences désastreuse  </v>
      </c>
      <c r="J13" s="1" t="s">
        <v>40</v>
      </c>
    </row>
    <row r="14" spans="3:11" ht="20.100000000000001" customHeight="1" thickBot="1" x14ac:dyDescent="0.35">
      <c r="C14" s="23" t="s">
        <v>53</v>
      </c>
      <c r="D14" s="24">
        <f>IF(QUESTIONNAIRE!D20=1,1,0)</f>
        <v>0</v>
      </c>
      <c r="E14" s="13">
        <f>IF(D14=1,1,0)</f>
        <v>0</v>
      </c>
      <c r="F14" s="13"/>
      <c r="G14" s="13"/>
      <c r="H14" s="15">
        <f t="shared" si="0"/>
        <v>0</v>
      </c>
      <c r="I14" s="26" t="str">
        <f>QUESTIONNAIRE!B20</f>
        <v>Le rétablissement la préservation du lien ou de de la relation est utile, nécessaire ou indispensable</v>
      </c>
      <c r="J14" s="1" t="s">
        <v>40</v>
      </c>
    </row>
    <row r="15" spans="3:11" ht="20.100000000000001" customHeight="1" thickBot="1" x14ac:dyDescent="0.35">
      <c r="C15" s="23" t="s">
        <v>54</v>
      </c>
      <c r="D15" s="24">
        <f>IF(QUESTIONNAIRE!D21=1,1,0)</f>
        <v>0</v>
      </c>
      <c r="E15" s="6"/>
      <c r="F15" s="13"/>
      <c r="G15" s="13">
        <f>IF(D15=1,1,0)</f>
        <v>0</v>
      </c>
      <c r="H15" s="15">
        <f t="shared" si="0"/>
        <v>0</v>
      </c>
      <c r="I15" s="27" t="s">
        <v>55</v>
      </c>
      <c r="J15" s="1" t="s">
        <v>40</v>
      </c>
    </row>
    <row r="16" spans="3:11" ht="20.100000000000001" customHeight="1" thickBot="1" x14ac:dyDescent="0.35">
      <c r="C16" s="23" t="s">
        <v>56</v>
      </c>
      <c r="D16" s="24">
        <f>IF(QUESTIONNAIRE!D22=1,1,0)</f>
        <v>0</v>
      </c>
      <c r="E16" s="13">
        <f>IF(D16=1,1,0)</f>
        <v>0</v>
      </c>
      <c r="F16" s="13"/>
      <c r="G16" s="6"/>
      <c r="H16" s="15">
        <f t="shared" si="0"/>
        <v>0</v>
      </c>
      <c r="I16" s="26" t="str">
        <f>QUESTIONNAIRE!B22</f>
        <v>Il y a urgence à aboutir à une solution et cela est incompatible avec le temps judiciaire</v>
      </c>
      <c r="J16" s="1" t="s">
        <v>40</v>
      </c>
    </row>
    <row r="17" spans="3:10" ht="20.100000000000001" customHeight="1" thickBot="1" x14ac:dyDescent="0.35">
      <c r="C17" s="23" t="s">
        <v>57</v>
      </c>
      <c r="D17" s="24">
        <f>IF(QUESTIONNAIRE!D23=1,1,0)</f>
        <v>0</v>
      </c>
      <c r="E17" s="6"/>
      <c r="F17" s="13"/>
      <c r="G17" s="13">
        <f>IF(D17=1,1,0)</f>
        <v>0</v>
      </c>
      <c r="H17" s="15">
        <f t="shared" si="0"/>
        <v>0</v>
      </c>
      <c r="I17" s="27" t="str">
        <f>QUESTIONNAIRE!B23</f>
        <v>Les droits de l'une des parties sont indisponibles</v>
      </c>
      <c r="J17" s="1" t="s">
        <v>40</v>
      </c>
    </row>
    <row r="18" spans="3:10" ht="20.100000000000001" customHeight="1" thickBot="1" x14ac:dyDescent="0.35">
      <c r="C18" s="23" t="s">
        <v>58</v>
      </c>
      <c r="D18" s="24">
        <f>IF(QUESTIONNAIRE!D24=1,1,0)</f>
        <v>0</v>
      </c>
      <c r="E18" s="13">
        <f>IF(D18=1,1,0)</f>
        <v>0</v>
      </c>
      <c r="F18" s="13"/>
      <c r="G18" s="6"/>
      <c r="H18" s="15">
        <f t="shared" si="0"/>
        <v>0</v>
      </c>
      <c r="I18" s="58" t="str">
        <f>QUESTIONNAIRE!B24</f>
        <v xml:space="preserve">L'une des parties manque de confiance dans le système judiciaire </v>
      </c>
      <c r="J18" s="1" t="s">
        <v>40</v>
      </c>
    </row>
    <row r="19" spans="3:10" ht="20.100000000000001" customHeight="1" thickBot="1" x14ac:dyDescent="0.35">
      <c r="C19" s="23" t="s">
        <v>59</v>
      </c>
      <c r="D19" s="24">
        <f>IF(QUESTIONNAIRE!D25=1,1,0)</f>
        <v>0</v>
      </c>
      <c r="E19" s="13">
        <f>IF(D19=1,1,0)</f>
        <v>0</v>
      </c>
      <c r="F19" s="13"/>
      <c r="G19" s="13"/>
      <c r="H19" s="15">
        <f t="shared" si="0"/>
        <v>0</v>
      </c>
      <c r="I19" s="26" t="str">
        <f>QUESTIONNAIRE!B25</f>
        <v>Le secret doit être préservé (image, raisons commerciales..)</v>
      </c>
      <c r="J19" s="1" t="s">
        <v>40</v>
      </c>
    </row>
    <row r="20" spans="3:10" ht="20.100000000000001" customHeight="1" thickBot="1" x14ac:dyDescent="0.35">
      <c r="C20" s="23" t="s">
        <v>60</v>
      </c>
      <c r="D20" s="24">
        <f>IF(QUESTIONNAIRE!D26=1,1,0)</f>
        <v>0</v>
      </c>
      <c r="E20" s="13"/>
      <c r="F20" s="13">
        <f>IF(D20=1,1,0)</f>
        <v>0</v>
      </c>
      <c r="G20" s="6"/>
      <c r="H20" s="15">
        <f t="shared" si="0"/>
        <v>0</v>
      </c>
      <c r="I20" s="44" t="str">
        <f>QUESTIONNAIRE!B26</f>
        <v>Une médiation a déjà été tentée et a échoué</v>
      </c>
      <c r="J20" s="1" t="s">
        <v>40</v>
      </c>
    </row>
    <row r="21" spans="3:10" ht="20.100000000000001" customHeight="1" thickBot="1" x14ac:dyDescent="0.35">
      <c r="C21" s="23" t="s">
        <v>61</v>
      </c>
      <c r="D21" s="24">
        <f>IF(QUESTIONNAIRE!D27=1,1,0)</f>
        <v>0</v>
      </c>
      <c r="E21" s="13">
        <f>IF(D21=1,1,0)</f>
        <v>0</v>
      </c>
      <c r="F21" s="13"/>
      <c r="G21" s="6"/>
      <c r="H21" s="15">
        <f t="shared" si="0"/>
        <v>0</v>
      </c>
      <c r="I21" s="26" t="str">
        <f>QUESTIONNAIRE!B27</f>
        <v>Le problème posé résulte essentiellement d’une difficulté de communication</v>
      </c>
      <c r="J21" s="1" t="s">
        <v>40</v>
      </c>
    </row>
    <row r="22" spans="3:10" ht="20.100000000000001" customHeight="1" thickBot="1" x14ac:dyDescent="0.35">
      <c r="C22" s="23" t="s">
        <v>62</v>
      </c>
      <c r="D22" s="24">
        <f>IF(QUESTIONNAIRE!D28=1,1,0)</f>
        <v>0</v>
      </c>
      <c r="E22" s="13">
        <f>IF(D22=1,1,0)</f>
        <v>0</v>
      </c>
      <c r="F22" s="13"/>
      <c r="G22" s="13"/>
      <c r="H22" s="15">
        <f t="shared" si="0"/>
        <v>0</v>
      </c>
      <c r="I22" s="26" t="str">
        <f>QUESTIONNAIRE!B28</f>
        <v>Le client n'est pas prèt à accepter l'aléa judiciaire</v>
      </c>
      <c r="J22" s="1" t="s">
        <v>40</v>
      </c>
    </row>
    <row r="23" spans="3:10" ht="20.100000000000001" customHeight="1" thickBot="1" x14ac:dyDescent="0.35">
      <c r="C23" s="23" t="s">
        <v>63</v>
      </c>
      <c r="D23" s="24">
        <f>IF(QUESTIONNAIRE!D29=1,1,0)</f>
        <v>0</v>
      </c>
      <c r="E23" s="13">
        <f>IF(D23=1,1,0)</f>
        <v>0</v>
      </c>
      <c r="F23" s="13"/>
      <c r="G23" s="6"/>
      <c r="H23" s="15">
        <f t="shared" si="0"/>
        <v>0</v>
      </c>
      <c r="I23" s="26" t="s">
        <v>64</v>
      </c>
      <c r="J23" s="1" t="s">
        <v>40</v>
      </c>
    </row>
    <row r="24" spans="3:10" ht="20.100000000000001" customHeight="1" thickBot="1" x14ac:dyDescent="0.35">
      <c r="C24" s="23" t="s">
        <v>65</v>
      </c>
      <c r="D24" s="24">
        <f>IF(QUESTIONNAIRE!D30=1,1,0)</f>
        <v>0</v>
      </c>
      <c r="E24" s="6"/>
      <c r="F24" s="13"/>
      <c r="G24" s="13">
        <f>IF(D24=1,1,0)</f>
        <v>0</v>
      </c>
      <c r="H24" s="15">
        <f t="shared" si="0"/>
        <v>0</v>
      </c>
      <c r="I24" s="27" t="str">
        <f>QUESTIONNAIRE!B30</f>
        <v>L'une des parties refuse la médiation</v>
      </c>
      <c r="J24" s="1" t="s">
        <v>40</v>
      </c>
    </row>
    <row r="25" spans="3:10" ht="20.100000000000001" customHeight="1" thickBot="1" x14ac:dyDescent="0.35">
      <c r="C25" s="23" t="s">
        <v>66</v>
      </c>
      <c r="D25" s="24">
        <f>IF(QUESTIONNAIRE!D31=1,1,0)</f>
        <v>0</v>
      </c>
      <c r="E25" s="13">
        <f>IF(D25=1,1,0)</f>
        <v>0</v>
      </c>
      <c r="F25" s="13"/>
      <c r="G25" s="6"/>
      <c r="H25" s="15">
        <f t="shared" si="0"/>
        <v>0</v>
      </c>
      <c r="I25" s="26" t="str">
        <f>QUESTIONNAIRE!B31</f>
        <v xml:space="preserve">Les parties ont besoin d’être écoutées et comprises.  </v>
      </c>
      <c r="J25" s="1" t="s">
        <v>40</v>
      </c>
    </row>
    <row r="26" spans="3:10" ht="20.100000000000001" customHeight="1" thickBot="1" x14ac:dyDescent="0.35">
      <c r="C26" s="23" t="s">
        <v>67</v>
      </c>
      <c r="D26" s="24">
        <f>IF(QUESTIONNAIRE!D32=1,1,0)</f>
        <v>0</v>
      </c>
      <c r="E26" s="13">
        <f>IF(D26=1,1,0)</f>
        <v>0</v>
      </c>
      <c r="F26" s="13"/>
      <c r="G26" s="13"/>
      <c r="H26" s="15">
        <f t="shared" si="0"/>
        <v>0</v>
      </c>
      <c r="I26" s="27" t="str">
        <f>QUESTIONNAIRE!B32</f>
        <v>La divulgation d’information durant le procès ou une condamnation serait de nature à leur faire perdre la face,</v>
      </c>
      <c r="J26" s="1" t="s">
        <v>40</v>
      </c>
    </row>
    <row r="27" spans="3:10" ht="20.100000000000001" customHeight="1" thickBot="1" x14ac:dyDescent="0.35">
      <c r="C27" s="23" t="s">
        <v>68</v>
      </c>
      <c r="D27" s="24">
        <f>IF(QUESTIONNAIRE!D33=1,1,0)</f>
        <v>0</v>
      </c>
      <c r="E27" s="13">
        <f>IF(D27=1,1,0)</f>
        <v>0</v>
      </c>
      <c r="F27" s="13"/>
      <c r="G27" s="6"/>
      <c r="H27" s="15">
        <f t="shared" si="0"/>
        <v>0</v>
      </c>
      <c r="I27" s="26" t="str">
        <f>QUESTIONNAIRE!B33</f>
        <v>Toutes les parties souhaitent recourir à la médiation</v>
      </c>
      <c r="J27" s="1" t="s">
        <v>40</v>
      </c>
    </row>
    <row r="28" spans="3:10" ht="20.100000000000001" customHeight="1" thickBot="1" x14ac:dyDescent="0.35">
      <c r="C28" s="23" t="s">
        <v>69</v>
      </c>
      <c r="D28" s="24">
        <f>IF(QUESTIONNAIRE!D34=1,1,0)</f>
        <v>0</v>
      </c>
      <c r="E28" s="13">
        <f>IF(D28=1,1,0)</f>
        <v>0</v>
      </c>
      <c r="F28" s="13"/>
      <c r="G28" s="6"/>
      <c r="H28" s="15">
        <f t="shared" si="0"/>
        <v>0</v>
      </c>
      <c r="I28" s="25" t="str">
        <f>QUESTIONNAIRE!B34</f>
        <v xml:space="preserve">La solution légale est trop binaire : un gagnant, un perdant, alors que la solution nécessiterait de sortir du cadre.  </v>
      </c>
      <c r="J28" s="1" t="s">
        <v>40</v>
      </c>
    </row>
    <row r="29" spans="3:10" ht="20.100000000000001" customHeight="1" thickBot="1" x14ac:dyDescent="0.35">
      <c r="C29" s="23" t="s">
        <v>70</v>
      </c>
      <c r="D29" s="24">
        <f>IF(QUESTIONNAIRE!D35=1,1,0)</f>
        <v>0</v>
      </c>
      <c r="E29" s="13"/>
      <c r="F29" s="13">
        <f>IF(D29=1,1,0)</f>
        <v>0</v>
      </c>
      <c r="G29" s="6"/>
      <c r="H29" s="15">
        <f t="shared" si="0"/>
        <v>0</v>
      </c>
      <c r="I29" s="26" t="str">
        <f>QUESTIONNAIRE!B35</f>
        <v xml:space="preserve">Le rapport de force est fortement déséquilibré entre les parties  </v>
      </c>
      <c r="J29" s="1" t="s">
        <v>40</v>
      </c>
    </row>
    <row r="30" spans="3:10" x14ac:dyDescent="0.25">
      <c r="D30">
        <f>SUM(E31:F31)</f>
        <v>1</v>
      </c>
      <c r="I30" s="1" t="s">
        <v>71</v>
      </c>
    </row>
    <row r="31" spans="3:10" x14ac:dyDescent="0.25">
      <c r="D31" s="10">
        <f>D30/18</f>
        <v>5.5555555555555552E-2</v>
      </c>
      <c r="E31" s="11">
        <f>SUM(E2:E29)</f>
        <v>1</v>
      </c>
      <c r="F31" s="11">
        <f>SUM(F2:F29)</f>
        <v>0</v>
      </c>
      <c r="G31" s="11">
        <f>SUM(G2:G29)</f>
        <v>0</v>
      </c>
      <c r="H31" s="15">
        <f>SUM(H2:H29)</f>
        <v>1</v>
      </c>
    </row>
    <row r="33" spans="2:9" x14ac:dyDescent="0.25">
      <c r="I33" s="1" t="s">
        <v>72</v>
      </c>
    </row>
    <row r="34" spans="2:9" ht="14.4" x14ac:dyDescent="0.3">
      <c r="B34" s="14" t="s">
        <v>73</v>
      </c>
      <c r="I34" s="1" t="s">
        <v>74</v>
      </c>
    </row>
    <row r="35" spans="2:9" x14ac:dyDescent="0.25">
      <c r="B35" s="1" t="s">
        <v>75</v>
      </c>
      <c r="I35" s="1" t="s">
        <v>76</v>
      </c>
    </row>
    <row r="36" spans="2:9" ht="14.4" x14ac:dyDescent="0.3">
      <c r="B36" s="14" t="s">
        <v>77</v>
      </c>
      <c r="I36" s="1" t="s">
        <v>78</v>
      </c>
    </row>
    <row r="37" spans="2:9" x14ac:dyDescent="0.25">
      <c r="B37" s="1" t="s">
        <v>79</v>
      </c>
      <c r="I37" s="1" t="s">
        <v>80</v>
      </c>
    </row>
    <row r="38" spans="2:9" ht="14.4" x14ac:dyDescent="0.3">
      <c r="B38" s="14" t="s">
        <v>81</v>
      </c>
      <c r="I38" s="1" t="s">
        <v>82</v>
      </c>
    </row>
    <row r="39" spans="2:9" x14ac:dyDescent="0.25">
      <c r="I39" s="1" t="s">
        <v>83</v>
      </c>
    </row>
    <row r="40" spans="2:9" ht="14.4" x14ac:dyDescent="0.3">
      <c r="B40" s="14" t="s">
        <v>84</v>
      </c>
      <c r="D40" s="1"/>
      <c r="I40" s="1" t="s">
        <v>85</v>
      </c>
    </row>
    <row r="41" spans="2:9" ht="13.8" x14ac:dyDescent="0.25">
      <c r="B41" s="14" t="s">
        <v>86</v>
      </c>
      <c r="I41" s="1" t="s">
        <v>87</v>
      </c>
    </row>
    <row r="42" spans="2:9" ht="13.8" x14ac:dyDescent="0.25">
      <c r="B42" s="14" t="s">
        <v>88</v>
      </c>
      <c r="I42" s="1" t="s">
        <v>89</v>
      </c>
    </row>
    <row r="43" spans="2:9" ht="21" customHeight="1" x14ac:dyDescent="0.3">
      <c r="B43" s="30" t="s">
        <v>90</v>
      </c>
      <c r="I43" s="1" t="s">
        <v>91</v>
      </c>
    </row>
    <row r="44" spans="2:9" ht="22.5" customHeight="1" x14ac:dyDescent="0.3">
      <c r="B44" s="30" t="s">
        <v>92</v>
      </c>
      <c r="I44" s="1" t="s">
        <v>93</v>
      </c>
    </row>
    <row r="45" spans="2:9" ht="23.25" customHeight="1" x14ac:dyDescent="0.3">
      <c r="B45" s="30" t="s">
        <v>94</v>
      </c>
      <c r="I45" s="1" t="s">
        <v>95</v>
      </c>
    </row>
    <row r="46" spans="2:9" ht="17.399999999999999" x14ac:dyDescent="0.3">
      <c r="B46" s="30" t="s">
        <v>96</v>
      </c>
    </row>
    <row r="48" spans="2:9" ht="17.399999999999999" x14ac:dyDescent="0.3">
      <c r="B48" s="30" t="s">
        <v>97</v>
      </c>
    </row>
  </sheetData>
  <mergeCells count="1">
    <mergeCell ref="C1:D1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44"/>
  <sheetViews>
    <sheetView showGridLines="0" zoomScale="90" zoomScaleNormal="90" workbookViewId="0">
      <selection activeCell="P4" sqref="P4"/>
    </sheetView>
  </sheetViews>
  <sheetFormatPr baseColWidth="10" defaultColWidth="8.88671875" defaultRowHeight="13.2" x14ac:dyDescent="0.25"/>
  <cols>
    <col min="1" max="1" width="2.88671875" customWidth="1"/>
    <col min="2" max="2" width="4" customWidth="1"/>
    <col min="3" max="3" width="18.5546875" customWidth="1"/>
    <col min="4" max="4" width="11.44140625" customWidth="1"/>
    <col min="5" max="5" width="13.5546875" customWidth="1"/>
    <col min="6" max="6" width="11.44140625" customWidth="1"/>
    <col min="7" max="7" width="3.44140625" customWidth="1"/>
    <col min="8" max="8" width="3" customWidth="1"/>
    <col min="9" max="10" width="11.44140625" customWidth="1"/>
    <col min="11" max="11" width="19" customWidth="1"/>
    <col min="12" max="17" width="11.44140625" customWidth="1"/>
    <col min="18" max="18" width="10.6640625" customWidth="1"/>
    <col min="19" max="19" width="2" customWidth="1"/>
    <col min="20" max="256" width="11.44140625" customWidth="1"/>
  </cols>
  <sheetData>
    <row r="1" spans="2:14" ht="21.75" customHeight="1" x14ac:dyDescent="0.3">
      <c r="C1" s="9" t="s">
        <v>98</v>
      </c>
      <c r="I1" s="1" t="s">
        <v>88</v>
      </c>
    </row>
    <row r="3" spans="2:14" ht="20.100000000000001" customHeight="1" x14ac:dyDescent="0.25">
      <c r="C3" s="4" t="s">
        <v>99</v>
      </c>
      <c r="D3" s="70" t="str">
        <f>IF(QUESTIONNAIRE!B4&lt;&gt;0,QUESTIONNAIRE!B4,I1)</f>
        <v xml:space="preserve">  </v>
      </c>
      <c r="E3" s="71"/>
      <c r="F3" s="71"/>
      <c r="G3" s="71"/>
      <c r="H3" s="71"/>
      <c r="I3" s="72"/>
    </row>
    <row r="4" spans="2:14" x14ac:dyDescent="0.25">
      <c r="C4" s="1"/>
    </row>
    <row r="5" spans="2:14" ht="20.100000000000001" customHeight="1" x14ac:dyDescent="0.25">
      <c r="C5" s="4" t="s">
        <v>100</v>
      </c>
      <c r="D5" s="67">
        <f ca="1">TODAY()</f>
        <v>44646</v>
      </c>
      <c r="E5" s="68"/>
      <c r="F5" s="69"/>
    </row>
    <row r="6" spans="2:14" ht="24.75" customHeight="1" thickBot="1" x14ac:dyDescent="0.3">
      <c r="F6" s="1" t="s">
        <v>71</v>
      </c>
    </row>
    <row r="7" spans="2:14" ht="12.9" customHeight="1" x14ac:dyDescent="0.3">
      <c r="B7" s="50"/>
      <c r="C7" s="16"/>
      <c r="D7" s="17"/>
      <c r="E7" s="17"/>
      <c r="F7" s="45"/>
      <c r="G7" s="17"/>
      <c r="H7" s="17"/>
      <c r="I7" s="17"/>
      <c r="J7" s="17"/>
      <c r="K7" s="18"/>
      <c r="L7" s="19"/>
      <c r="N7" s="54" t="s">
        <v>101</v>
      </c>
    </row>
    <row r="8" spans="2:14" ht="12.9" customHeight="1" x14ac:dyDescent="0.3">
      <c r="B8" s="51" t="s">
        <v>102</v>
      </c>
      <c r="C8" s="37"/>
      <c r="F8" s="36"/>
      <c r="K8" s="20"/>
      <c r="L8" s="19"/>
    </row>
    <row r="9" spans="2:14" ht="12.9" customHeight="1" x14ac:dyDescent="0.3">
      <c r="B9" s="39"/>
      <c r="C9" s="37"/>
      <c r="F9" s="36"/>
      <c r="K9" s="20"/>
      <c r="L9" s="19"/>
      <c r="N9" t="str">
        <f>IF(AND(QUESTIONNAIRE!$E$36=28,(OR(Feuil2!E3=1,Feuil2!E14=1,Feuil2!E21=1,Feuil2!E23=1,Feuil2!E25=1))),Feuil2!I33,Feuil2!$H$1)</f>
        <v xml:space="preserve">             </v>
      </c>
    </row>
    <row r="10" spans="2:14" ht="12.9" customHeight="1" x14ac:dyDescent="0.25">
      <c r="B10" s="38"/>
      <c r="C10" s="21" t="str">
        <f>IF(AND(Feuil2!H2&gt;=1,QUESTIONNAIRE!$E$36=28),Feuil2!I2,Feuil2!$H$1)</f>
        <v xml:space="preserve">             </v>
      </c>
      <c r="K10" s="20"/>
      <c r="L10" s="19"/>
      <c r="N10" t="str">
        <f>IF(AND(QUESTIONNAIRE!$E$36=28,Feuil2!E16=1),Feuil2!I34,Feuil2!$H$1)</f>
        <v xml:space="preserve">             </v>
      </c>
    </row>
    <row r="11" spans="2:14" ht="12.9" customHeight="1" x14ac:dyDescent="0.25">
      <c r="B11" s="19"/>
      <c r="C11" s="21" t="str">
        <f>IF(AND(Feuil2!H3&gt;=1,QUESTIONNAIRE!$E$36=28),Feuil2!I3,Feuil2!$H$1)</f>
        <v xml:space="preserve">             </v>
      </c>
      <c r="D11" s="1"/>
      <c r="K11" s="20"/>
      <c r="L11" s="19"/>
      <c r="N11" t="str">
        <f>IF(AND(QUESTIONNAIRE!$E$36=28,OR(Feuil2!E2=1,Feuil2!E5=1,Feuil2!E8=1,Feuil2!E9=1,Feuil2!E13=1,Feuil2!E18=1,Feuil2!E22=1,Feuil2!E28=1)),Feuil2!I35,Feuil2!$H$1)</f>
        <v xml:space="preserve">             </v>
      </c>
    </row>
    <row r="12" spans="2:14" ht="12.9" customHeight="1" x14ac:dyDescent="0.3">
      <c r="B12" s="19"/>
      <c r="C12" s="21" t="str">
        <f>IF(AND(Feuil2!H4&gt;=1,QUESTIONNAIRE!$E$36=28),Feuil2!I4,Feuil2!$H$1)</f>
        <v xml:space="preserve">             </v>
      </c>
      <c r="D12" s="46"/>
      <c r="G12" s="47"/>
      <c r="K12" s="20"/>
      <c r="L12" s="19"/>
      <c r="N12" t="str">
        <f>IF(AND(QUESTIONNAIRE!$E$36=28,OR(Feuil2!F4=0,Feuil2!E6=1,Feuil2!E11=1)),Feuil2!I36,Feuil2!$H$1)</f>
        <v xml:space="preserve">             </v>
      </c>
    </row>
    <row r="13" spans="2:14" ht="12.9" customHeight="1" x14ac:dyDescent="0.25">
      <c r="B13" s="19"/>
      <c r="C13" s="21" t="str">
        <f>IF(AND(Feuil2!H5&gt;=1,QUESTIONNAIRE!$E$36=28),Feuil2!I5,Feuil2!$H$1)</f>
        <v xml:space="preserve">             </v>
      </c>
      <c r="K13" s="20"/>
      <c r="L13" s="19"/>
      <c r="N13" t="str">
        <f>IF(AND(QUESTIONNAIRE!$E$36=28,OR(Feuil2!E22=1,Feuil2!E26=1)),Feuil2!I37,Feuil2!$H$1)</f>
        <v xml:space="preserve">             </v>
      </c>
    </row>
    <row r="14" spans="2:14" ht="12.9" customHeight="1" x14ac:dyDescent="0.25">
      <c r="B14" s="19"/>
      <c r="C14" s="21" t="str">
        <f>IF(AND(Feuil2!H6&gt;=1,QUESTIONNAIRE!$E$36=28),Feuil2!I6,Feuil2!$H$1)</f>
        <v xml:space="preserve">             </v>
      </c>
      <c r="K14" s="20"/>
      <c r="L14" s="19"/>
    </row>
    <row r="15" spans="2:14" ht="12.9" customHeight="1" x14ac:dyDescent="0.25">
      <c r="B15" s="19"/>
      <c r="C15" s="21" t="str">
        <f>IF(AND(Feuil2!H7&gt;=1,QUESTIONNAIRE!$E$36=28),Feuil2!I7,Feuil2!$H$1)</f>
        <v xml:space="preserve">             </v>
      </c>
      <c r="K15" s="20"/>
      <c r="L15" s="19"/>
    </row>
    <row r="16" spans="2:14" ht="12.9" customHeight="1" x14ac:dyDescent="0.25">
      <c r="B16" s="19"/>
      <c r="C16" s="21" t="str">
        <f>IF(AND(Feuil2!H8&gt;=1,QUESTIONNAIRE!$E$36=28),Feuil2!I8,Feuil2!$H$1)</f>
        <v xml:space="preserve">             </v>
      </c>
      <c r="K16" s="20"/>
      <c r="L16" s="19"/>
    </row>
    <row r="17" spans="2:14" ht="12.9" customHeight="1" x14ac:dyDescent="0.25">
      <c r="B17" s="19"/>
      <c r="C17" s="21" t="str">
        <f>IF(AND(Feuil2!H9&gt;=1,QUESTIONNAIRE!$E$36=28),Feuil2!I9,Feuil2!$H$1)</f>
        <v xml:space="preserve">             </v>
      </c>
      <c r="K17" s="20"/>
      <c r="L17" s="19"/>
    </row>
    <row r="18" spans="2:14" ht="12.9" customHeight="1" x14ac:dyDescent="0.3">
      <c r="B18" s="19"/>
      <c r="C18" s="21" t="str">
        <f>IF(AND(Feuil2!H10&gt;=1,QUESTIONNAIRE!$E$36=28),Feuil2!I10,Feuil2!$H$1)</f>
        <v xml:space="preserve">             </v>
      </c>
      <c r="D18" s="46"/>
      <c r="G18" s="47"/>
      <c r="K18" s="20"/>
      <c r="L18" s="19"/>
    </row>
    <row r="19" spans="2:14" ht="12.9" customHeight="1" x14ac:dyDescent="0.25">
      <c r="B19" s="19"/>
      <c r="C19" s="21" t="str">
        <f>IF(AND(Feuil2!H11&gt;=1,QUESTIONNAIRE!$E$36=28),Feuil2!I11,Feuil2!$H$1)</f>
        <v xml:space="preserve">             </v>
      </c>
      <c r="K19" s="20"/>
      <c r="L19" s="19"/>
      <c r="N19" s="54" t="s">
        <v>103</v>
      </c>
    </row>
    <row r="20" spans="2:14" ht="12.9" customHeight="1" x14ac:dyDescent="0.25">
      <c r="B20" s="19"/>
      <c r="C20" s="21" t="str">
        <f>IF(AND(Feuil2!H12&gt;=1,QUESTIONNAIRE!$E$36=28),Feuil2!I12,Feuil2!$H$1)</f>
        <v xml:space="preserve">             </v>
      </c>
      <c r="K20" s="20"/>
      <c r="L20" s="19"/>
    </row>
    <row r="21" spans="2:14" ht="12.9" customHeight="1" x14ac:dyDescent="0.25">
      <c r="B21" s="19"/>
      <c r="C21" s="21" t="str">
        <f>IF(AND(Feuil2!H13&gt;=1,QUESTIONNAIRE!$E$36=28),Feuil2!I13,Feuil2!$H$1)</f>
        <v xml:space="preserve">             </v>
      </c>
      <c r="K21" s="20"/>
      <c r="L21" s="19"/>
      <c r="N21" t="str">
        <f>IF(AND(QUESTIONNAIRE!$E$36=28,Feuil2!D20=1),Feuil2!I42,Feuil2!$H$1)</f>
        <v xml:space="preserve">             </v>
      </c>
    </row>
    <row r="22" spans="2:14" ht="12.9" customHeight="1" x14ac:dyDescent="0.25">
      <c r="B22" s="19"/>
      <c r="C22" s="21" t="str">
        <f>IF(AND(Feuil2!H14&gt;=1,QUESTIONNAIRE!$E$36=28),Feuil2!I14,Feuil2!$H$1)</f>
        <v xml:space="preserve">             </v>
      </c>
      <c r="K22" s="20"/>
      <c r="L22" s="19"/>
      <c r="N22" t="str">
        <f>IF(AND(QUESTIONNAIRE!$E$36=28,Feuil2!D29=1),Feuil2!I43,Feuil2!$H$1)</f>
        <v xml:space="preserve">             </v>
      </c>
    </row>
    <row r="23" spans="2:14" ht="12.9" customHeight="1" x14ac:dyDescent="0.25">
      <c r="B23" s="19"/>
      <c r="C23" s="21" t="str">
        <f>IF(AND(Feuil2!H15&gt;=1,QUESTIONNAIRE!$E$36=28),Feuil2!I15,Feuil2!$H$1)</f>
        <v xml:space="preserve">             </v>
      </c>
      <c r="K23" s="20"/>
      <c r="L23" s="19"/>
      <c r="N23" t="str">
        <f>IF(AND(QUESTIONNAIRE!$E$36=28,Feuil2!D12=1),Feuil2!I44,Feuil2!$H$1)</f>
        <v xml:space="preserve">             </v>
      </c>
    </row>
    <row r="24" spans="2:14" ht="12.9" customHeight="1" x14ac:dyDescent="0.3">
      <c r="B24" s="19"/>
      <c r="C24" s="21" t="str">
        <f>IF(AND(Feuil2!H16&gt;=1,QUESTIONNAIRE!$E$36=28),Feuil2!I16,Feuil2!$H$1)</f>
        <v xml:space="preserve">             </v>
      </c>
      <c r="D24" s="46"/>
      <c r="G24" s="47"/>
      <c r="K24" s="20"/>
      <c r="L24" s="19"/>
      <c r="N24" t="str">
        <f>IF(AND(QUESTIONNAIRE!$E$36=28,Feuil2!D9=1),Feuil2!I45,Feuil2!$H$1)</f>
        <v xml:space="preserve">             </v>
      </c>
    </row>
    <row r="25" spans="2:14" ht="12.9" customHeight="1" x14ac:dyDescent="0.25">
      <c r="B25" s="19"/>
      <c r="C25" s="21" t="str">
        <f>IF(AND(Feuil2!H17&gt;=1,QUESTIONNAIRE!$E$36=28),Feuil2!I17,Feuil2!$H$1)</f>
        <v xml:space="preserve">             </v>
      </c>
      <c r="K25" s="20"/>
      <c r="L25" s="19"/>
    </row>
    <row r="26" spans="2:14" ht="12.9" customHeight="1" x14ac:dyDescent="0.25">
      <c r="B26" s="19"/>
      <c r="C26" s="21" t="str">
        <f>IF(AND(Feuil2!H18&gt;=1,QUESTIONNAIRE!$E$36=28),Feuil2!I18,Feuil2!$H$1)</f>
        <v xml:space="preserve">             </v>
      </c>
      <c r="K26" s="20"/>
      <c r="L26" s="19"/>
    </row>
    <row r="27" spans="2:14" ht="12.9" customHeight="1" x14ac:dyDescent="0.25">
      <c r="B27" s="19"/>
      <c r="C27" s="21" t="str">
        <f>IF(AND(Feuil2!H19&gt;=1,QUESTIONNAIRE!$E$36=28),Feuil2!I19,Feuil2!$H$1)</f>
        <v xml:space="preserve">             </v>
      </c>
      <c r="K27" s="20"/>
      <c r="L27" s="19"/>
    </row>
    <row r="28" spans="2:14" ht="12.9" customHeight="1" x14ac:dyDescent="0.25">
      <c r="B28" s="19"/>
      <c r="C28" s="21" t="str">
        <f>IF(AND(Feuil2!H20&gt;=1,QUESTIONNAIRE!$E$36=28),Feuil2!I20,Feuil2!$H$1)</f>
        <v xml:space="preserve">             </v>
      </c>
      <c r="K28" s="20"/>
      <c r="L28" s="19"/>
    </row>
    <row r="29" spans="2:14" ht="12.9" customHeight="1" x14ac:dyDescent="0.25">
      <c r="B29" s="19"/>
      <c r="C29" s="21" t="str">
        <f>IF(AND(Feuil2!H21&gt;=1,QUESTIONNAIRE!$E$36=28),Feuil2!I21,Feuil2!$H$1)</f>
        <v xml:space="preserve">             </v>
      </c>
      <c r="K29" s="20"/>
      <c r="L29" s="19"/>
    </row>
    <row r="30" spans="2:14" ht="12.9" customHeight="1" x14ac:dyDescent="0.3">
      <c r="B30" s="19"/>
      <c r="C30" s="21" t="str">
        <f>IF(AND(Feuil2!H22&gt;=1,QUESTIONNAIRE!$E$36=28),Feuil2!I22,Feuil2!$H$1)</f>
        <v xml:space="preserve">             </v>
      </c>
      <c r="D30" s="46"/>
      <c r="G30" s="47"/>
      <c r="K30" s="20"/>
      <c r="L30" s="19"/>
      <c r="N30" s="54" t="s">
        <v>104</v>
      </c>
    </row>
    <row r="31" spans="2:14" ht="12.9" customHeight="1" x14ac:dyDescent="0.3">
      <c r="B31" s="19"/>
      <c r="C31" s="21" t="str">
        <f>IF(AND(Feuil2!H23&gt;=1,QUESTIONNAIRE!$E$36=28),Feuil2!I23,Feuil2!$H$1)</f>
        <v xml:space="preserve">             </v>
      </c>
      <c r="D31" s="48"/>
      <c r="K31" s="20"/>
      <c r="L31" s="19"/>
    </row>
    <row r="32" spans="2:14" ht="12.9" customHeight="1" x14ac:dyDescent="0.25">
      <c r="B32" s="19"/>
      <c r="C32" s="21" t="str">
        <f>IF(AND(Feuil2!H24&gt;=1,QUESTIONNAIRE!$E$36=28),Feuil2!I24,Feuil2!$H$1)</f>
        <v xml:space="preserve">             </v>
      </c>
      <c r="K32" s="20"/>
      <c r="L32" s="19"/>
      <c r="N32" t="str">
        <f>IF(AND(QUESTIONNAIRE!$E$36=28,OR(Feuil2!D15=1,Feuil2!D17=1)),Feuil2!I39,Feuil2!$H$1)</f>
        <v xml:space="preserve">             </v>
      </c>
    </row>
    <row r="33" spans="2:14" ht="12.9" customHeight="1" x14ac:dyDescent="0.25">
      <c r="B33" s="19"/>
      <c r="C33" s="21" t="str">
        <f>IF(AND(Feuil2!H25&gt;=1,QUESTIONNAIRE!$E$36=28),Feuil2!I25,Feuil2!$H$1)</f>
        <v xml:space="preserve">             </v>
      </c>
      <c r="K33" s="20"/>
      <c r="L33" s="19"/>
      <c r="N33" t="str">
        <f>IF(AND(QUESTIONNAIRE!$E$36=28,Feuil2!D24=1),Feuil2!I40,Feuil2!$H$1)</f>
        <v xml:space="preserve">             </v>
      </c>
    </row>
    <row r="34" spans="2:14" ht="12.9" customHeight="1" x14ac:dyDescent="0.25">
      <c r="B34" s="19"/>
      <c r="C34" s="21" t="str">
        <f>IF(AND(Feuil2!H26&gt;=1,QUESTIONNAIRE!$E$36=28),Feuil2!I26,Feuil2!$H$1)</f>
        <v xml:space="preserve">             </v>
      </c>
      <c r="K34" s="20"/>
      <c r="L34" s="19"/>
      <c r="N34" t="str">
        <f>IF(AND(QUESTIONNAIRE!$E$36=28,Feuil2!D7=1),Feuil2!I41,Feuil2!$H$1)</f>
        <v xml:space="preserve">             </v>
      </c>
    </row>
    <row r="35" spans="2:14" ht="12.9" customHeight="1" x14ac:dyDescent="0.25">
      <c r="B35" s="19"/>
      <c r="C35" s="21" t="str">
        <f>IF(AND(Feuil2!H27&gt;=1,QUESTIONNAIRE!$E$36=28),Feuil2!I27,Feuil2!$H$1)</f>
        <v xml:space="preserve">             </v>
      </c>
      <c r="K35" s="20"/>
      <c r="L35" s="19"/>
    </row>
    <row r="36" spans="2:14" ht="12.9" customHeight="1" x14ac:dyDescent="0.25">
      <c r="B36" s="19"/>
      <c r="C36" s="21" t="str">
        <f>IF(AND(Feuil2!H28&gt;=1,QUESTIONNAIRE!$E$36=28),Feuil2!I28,Feuil2!$H$1)</f>
        <v xml:space="preserve">             </v>
      </c>
      <c r="K36" s="20"/>
      <c r="L36" s="19"/>
    </row>
    <row r="37" spans="2:14" ht="12.9" customHeight="1" x14ac:dyDescent="0.25">
      <c r="B37" s="19"/>
      <c r="C37" s="21" t="str">
        <f>IF(AND(Feuil2!H29&gt;=1,QUESTIONNAIRE!$E$36=28),Feuil2!I29,Feuil2!$H$1)</f>
        <v xml:space="preserve">             </v>
      </c>
      <c r="K37" s="20"/>
      <c r="L37" s="19"/>
    </row>
    <row r="38" spans="2:14" ht="12.9" customHeight="1" thickBot="1" x14ac:dyDescent="0.3">
      <c r="B38" s="41"/>
      <c r="C38" s="42"/>
      <c r="D38" s="42"/>
      <c r="E38" s="42"/>
      <c r="F38" s="42"/>
      <c r="G38" s="42"/>
      <c r="H38" s="42"/>
      <c r="I38" s="42"/>
      <c r="J38" s="42"/>
      <c r="K38" s="43"/>
      <c r="L38" s="19"/>
    </row>
    <row r="42" spans="2:14" x14ac:dyDescent="0.25">
      <c r="I42" t="str">
        <f>IF(Feuil2!H30&lt;1,Feuil2!$H$1,QUESTIONNAIRE!B36)</f>
        <v xml:space="preserve">             </v>
      </c>
    </row>
    <row r="44" spans="2:14" x14ac:dyDescent="0.25">
      <c r="I44" t="str">
        <f>IF(Feuil2!H32&lt;1,Feuil2!$H$1,QUESTIONNAIRE!B38)</f>
        <v xml:space="preserve">             </v>
      </c>
    </row>
  </sheetData>
  <sheetProtection selectLockedCells="1" selectUnlockedCells="1"/>
  <mergeCells count="2">
    <mergeCell ref="D5:F5"/>
    <mergeCell ref="D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QUESTIONNAIRE</vt:lpstr>
      <vt:lpstr>Feuil2</vt:lpstr>
      <vt:lpstr>RESULTAT</vt:lpstr>
      <vt:lpstr>QUESTIONNAIRE!Zone_d_impression</vt:lpstr>
      <vt:lpstr>RESULTAT!Zone_d_impression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YSNEL</dc:creator>
  <cp:keywords/>
  <dc:description/>
  <cp:lastModifiedBy>YSNEL</cp:lastModifiedBy>
  <cp:revision/>
  <dcterms:created xsi:type="dcterms:W3CDTF">2005-12-19T07:40:45Z</dcterms:created>
  <dcterms:modified xsi:type="dcterms:W3CDTF">2022-03-26T12:36:45Z</dcterms:modified>
  <cp:category/>
  <cp:contentStatus/>
</cp:coreProperties>
</file>